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30" yWindow="97" windowWidth="19805" windowHeight="10617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F7" i="1"/>
  <c r="H7"/>
  <c r="J7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I7"/>
  <c r="G7"/>
  <c r="E7"/>
  <c r="D7"/>
  <c r="C7"/>
  <c r="B7"/>
  <c r="A7"/>
</calcChain>
</file>

<file path=xl/sharedStrings.xml><?xml version="1.0" encoding="utf-8"?>
<sst xmlns="http://schemas.openxmlformats.org/spreadsheetml/2006/main" count="46" uniqueCount="38">
  <si>
    <t>Отчет № 9. 16.09.2024 10:13:29</t>
  </si>
  <si>
    <t>Сведения о поступлении и расходовании средств избирательных фондов кандидатов (кросс-таблица на основании итоговых финансовых отчетов)
 </t>
  </si>
  <si>
    <t>Выборы депутатов Благовещенской городской Думы восьмого созыва</t>
  </si>
  <si>
    <t>Территориальная избирательная комиссия города Благовещенск</t>
  </si>
  <si>
    <t>По состоянию на 14.09.2024</t>
  </si>
  <si>
    <t>В руб.</t>
  </si>
  <si>
    <t>1</t>
  </si>
  <si>
    <t/>
  </si>
  <si>
    <t>1.1</t>
  </si>
  <si>
    <t>1.1.1</t>
  </si>
  <si>
    <t>1.1.1.1</t>
  </si>
  <si>
    <t>1.1.1.2</t>
  </si>
  <si>
    <t>1.1.1.3</t>
  </si>
  <si>
    <t>1.1.1.4</t>
  </si>
  <si>
    <t>1.1.2</t>
  </si>
  <si>
    <t>1.1.2.1</t>
  </si>
  <si>
    <t>1.1.2.2</t>
  </si>
  <si>
    <t>1.1.2.3</t>
  </si>
  <si>
    <t>1.1.2.4</t>
  </si>
  <si>
    <t>1.2</t>
  </si>
  <si>
    <t>1.2.1</t>
  </si>
  <si>
    <t>1.2.2</t>
  </si>
  <si>
    <t>1.2.2.1</t>
  </si>
  <si>
    <t>1.2.2.2</t>
  </si>
  <si>
    <t>1.2.2.3</t>
  </si>
  <si>
    <t>1.2.3</t>
  </si>
  <si>
    <t>1.3</t>
  </si>
  <si>
    <t>1.3.1</t>
  </si>
  <si>
    <t>1.3.1.1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</si>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</sst>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textRotation="90"/>
    </xf>
    <xf numFmtId="0" fontId="5" fillId="3" borderId="1" xfId="0" applyNumberFormat="1" applyFont="1" applyFill="1" applyBorder="1" applyAlignment="1">
      <alignment horizontal="center" vertical="center" textRotation="90" wrapText="1"/>
    </xf>
    <xf numFmtId="0" fontId="4" fillId="3" borderId="1" xfId="0" applyNumberFormat="1" applyFont="1" applyFill="1" applyBorder="1" applyAlignment="1">
      <alignment horizontal="center" vertical="center" textRotation="90" wrapText="1"/>
    </xf>
    <xf numFmtId="0" fontId="0" fillId="0" borderId="0" xfId="0" quotePrefix="1" applyAlignment="1"/>
    <xf numFmtId="0" fontId="5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48"/>
  <sheetViews>
    <sheetView tabSelected="1" topLeftCell="A4" workbookViewId="0">
      <selection activeCell="AH9" sqref="AH9"/>
    </sheetView>
  </sheetViews>
  <sheetFormatPr defaultRowHeight="14"/>
  <cols>
    <col min="1" max="1" width="8" customWidth="1"/>
    <col min="2" max="2" width="13.296875" customWidth="1"/>
    <col min="3" max="3" width="4.59765625" customWidth="1"/>
    <col min="4" max="4" width="10.5" bestFit="1" customWidth="1"/>
    <col min="5" max="37" width="9.09765625" bestFit="1" customWidth="1"/>
    <col min="38" max="38" width="9.296875" customWidth="1"/>
    <col min="39" max="39" width="8.796875" customWidth="1"/>
  </cols>
  <sheetData>
    <row r="1" spans="1:39" ht="14" customHeight="1">
      <c r="AL1" s="1" t="s">
        <v>0</v>
      </c>
    </row>
    <row r="2" spans="1:39" ht="15.0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</row>
    <row r="3" spans="1:39" ht="15.0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pans="1:39" ht="15.0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</row>
    <row r="5" spans="1:39">
      <c r="AL5" s="2" t="s">
        <v>4</v>
      </c>
    </row>
    <row r="6" spans="1:39">
      <c r="AL6" s="2" t="s">
        <v>5</v>
      </c>
    </row>
    <row r="7" spans="1:39" ht="139.69999999999999" customHeight="1">
      <c r="A7" s="3" t="str">
        <f>"№ строки"</f>
        <v>№ строки</v>
      </c>
      <c r="B7" s="4" t="str">
        <f>"Строка финансового отчета"</f>
        <v>Строка финансового отчета</v>
      </c>
      <c r="C7" s="6" t="str">
        <f>"Шифр строки"</f>
        <v>Шифр строки</v>
      </c>
      <c r="D7" s="6" t="str">
        <f>"Итого по всем избирательным объединениям, кандидатам"</f>
        <v>Итого по всем избирательным объединениям, кандидатам</v>
      </c>
      <c r="E7" s="7" t="str">
        <f>"Сопин Сергей Николаевич"</f>
        <v>Сопин Сергей Николаевич</v>
      </c>
      <c r="F7" s="7" t="str">
        <f>"Избирательный округ (Первый (№ 1)), всего"</f>
        <v>Избирательный округ (Первый (№ 1)), всего</v>
      </c>
      <c r="G7" s="7" t="str">
        <f>"Кочетов Антон Валерьевич"</f>
        <v>Кочетов Антон Валерьевич</v>
      </c>
      <c r="H7" s="7" t="str">
        <f>"Избирательный округ (Третий (№ 3)), всего"</f>
        <v>Избирательный округ (Третий (№ 3)), всего</v>
      </c>
      <c r="I7" s="7" t="str">
        <f>"Провоторов Денис Сергеевич"</f>
        <v>Провоторов Денис Сергеевич</v>
      </c>
      <c r="J7" s="7" t="str">
        <f>"Избирательный округ (Четвертый (№ 4)), всего"</f>
        <v>Избирательный округ (Четвертый (№ 4)), всего</v>
      </c>
      <c r="K7" s="7" t="str">
        <f>"Величко Дмитрий Николаевич"</f>
        <v>Величко Дмитрий Николаевич</v>
      </c>
      <c r="L7" s="7" t="str">
        <f>"Избирательный округ (Восьмой (№ 8)), всего"</f>
        <v>Избирательный округ (Восьмой (№ 8)), всего</v>
      </c>
      <c r="M7" s="7" t="str">
        <f>"Макаров Максим Николаевич"</f>
        <v>Макаров Максим Николаевич</v>
      </c>
      <c r="N7" s="7" t="str">
        <f>"Избирательный округ (Девятый (№ 9)), всего"</f>
        <v>Избирательный округ (Девятый (№ 9)), всего</v>
      </c>
      <c r="O7" s="7" t="str">
        <f>"Удод Александр Викторович"</f>
        <v>Удод Александр Викторович</v>
      </c>
      <c r="P7" s="7" t="str">
        <f>"Избирательный округ (Тринадцатый (№ 13)), всего"</f>
        <v>Избирательный округ (Тринадцатый (№ 13)), всего</v>
      </c>
      <c r="Q7" s="7" t="str">
        <f>"Агарков Александр Александрович"</f>
        <v>Агарков Александр Александрович</v>
      </c>
      <c r="R7" s="7" t="str">
        <f>"Избирательный округ (Четырнадцатый (№ 14)), всего"</f>
        <v>Избирательный округ (Четырнадцатый (№ 14)), всего</v>
      </c>
      <c r="S7" s="7" t="str">
        <f>"Евглевская Елена Игоревна"</f>
        <v>Евглевская Елена Игоревна</v>
      </c>
      <c r="T7" s="7" t="str">
        <f>"Избирательный округ (Пятнадцатый (№ 15)), всего"</f>
        <v>Избирательный округ (Пятнадцатый (№ 15)), всего</v>
      </c>
      <c r="U7" s="7" t="str">
        <f>"Завалишин Константин Николаевич"</f>
        <v>Завалишин Константин Николаевич</v>
      </c>
      <c r="V7" s="7" t="str">
        <f>"Избирательный округ (Шестнадцатый (№ 16)), всего"</f>
        <v>Избирательный округ (Шестнадцатый (№ 16)), всего</v>
      </c>
      <c r="W7" s="7" t="str">
        <f>"Якименко Михаил Александрович"</f>
        <v>Якименко Михаил Александрович</v>
      </c>
      <c r="X7" s="7" t="str">
        <f>"Избирательный округ (Девятнадцатый (№ 19)), всего"</f>
        <v>Избирательный округ (Девятнадцатый (№ 19)), всего</v>
      </c>
      <c r="Y7" s="7" t="str">
        <f>"Астафьев Алексей Владимирович"</f>
        <v>Астафьев Алексей Владимирович</v>
      </c>
      <c r="Z7" s="7" t="str">
        <f>"Избирательный округ (Двадцать первый (№ 21)), всего"</f>
        <v>Избирательный округ (Двадцать первый (№ 21)), всего</v>
      </c>
      <c r="AA7" s="7" t="str">
        <f>"Ершов Вячеслав Вячеславович"</f>
        <v>Ершов Вячеслав Вячеславович</v>
      </c>
      <c r="AB7" s="7" t="str">
        <f>"Избирательный округ (Двадцать второй (№ 22)), всего"</f>
        <v>Избирательный округ (Двадцать второй (№ 22)), всего</v>
      </c>
      <c r="AC7" s="7" t="str">
        <f>"Кононыхин Евгений Константинович"</f>
        <v>Кононыхин Евгений Константинович</v>
      </c>
      <c r="AD7" s="7" t="str">
        <f>"Избирательный округ (Двадцать третий (№ 23)), всего"</f>
        <v>Избирательный округ (Двадцать третий (№ 23)), всего</v>
      </c>
      <c r="AE7" s="7" t="str">
        <f>"Намаконова Екатерина Алексеевна"</f>
        <v>Намаконова Екатерина Алексеевна</v>
      </c>
      <c r="AF7" s="7" t="str">
        <f>"Избирательный округ (Двадцать четвертый (№ 24)), всего"</f>
        <v>Избирательный округ (Двадцать четвертый (№ 24)), всего</v>
      </c>
      <c r="AG7" s="7" t="str">
        <f>"Щедрин Максим Андреевич"</f>
        <v>Щедрин Максим Андреевич</v>
      </c>
      <c r="AH7" s="7" t="str">
        <f>"Избирательный округ (Двадцать шестой (№ 26)), всего"</f>
        <v>Избирательный округ (Двадцать шестой (№ 26)), всего</v>
      </c>
      <c r="AI7" s="7" t="str">
        <f>"Чеглаков Игорь Александрович"</f>
        <v>Чеглаков Игорь Александрович</v>
      </c>
      <c r="AJ7" s="7" t="str">
        <f>"Избирательный округ (Двадцать седьмой (№ 27)), всего"</f>
        <v>Избирательный округ (Двадцать седьмой (№ 27)), всего</v>
      </c>
      <c r="AK7" s="7" t="str">
        <f>"Мальцев Аркадий Викторович"</f>
        <v>Мальцев Аркадий Викторович</v>
      </c>
      <c r="AL7" s="7" t="str">
        <f>"Избирательный округ (Тридцатый (№ 30)), всего"</f>
        <v>Избирательный округ (Тридцатый (№ 30)), всего</v>
      </c>
    </row>
    <row r="8" spans="1:39">
      <c r="A8" s="9" t="s">
        <v>6</v>
      </c>
      <c r="B8" s="4" t="str">
        <f>"2"</f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4">
        <v>18</v>
      </c>
      <c r="S8" s="4">
        <v>19</v>
      </c>
      <c r="T8" s="4">
        <v>20</v>
      </c>
      <c r="U8" s="4">
        <v>21</v>
      </c>
      <c r="V8" s="4">
        <v>22</v>
      </c>
      <c r="W8" s="4">
        <v>23</v>
      </c>
      <c r="X8" s="4">
        <v>24</v>
      </c>
      <c r="Y8" s="4">
        <v>25</v>
      </c>
      <c r="Z8" s="4">
        <v>26</v>
      </c>
      <c r="AA8" s="4">
        <v>27</v>
      </c>
      <c r="AB8" s="4">
        <v>28</v>
      </c>
      <c r="AC8" s="4">
        <v>29</v>
      </c>
      <c r="AD8" s="4">
        <v>30</v>
      </c>
      <c r="AE8" s="4">
        <v>31</v>
      </c>
      <c r="AF8" s="4">
        <v>32</v>
      </c>
      <c r="AG8" s="4">
        <v>33</v>
      </c>
      <c r="AH8" s="4">
        <v>34</v>
      </c>
      <c r="AI8" s="4">
        <v>35</v>
      </c>
      <c r="AJ8" s="4">
        <v>36</v>
      </c>
      <c r="AK8" s="4">
        <v>37</v>
      </c>
      <c r="AL8" s="4">
        <v>38</v>
      </c>
      <c r="AM8" s="5"/>
    </row>
    <row r="9" spans="1:39" ht="94.05">
      <c r="A9" s="10" t="s">
        <v>6</v>
      </c>
      <c r="B9" s="11" t="str">
        <f>"5 Остаток средств фонда на дату сдачи отчета (заверяется банковской справкой)"</f>
        <v>5 Остаток средств фонда на дату сдачи отчета (заверяется банковской справкой)</v>
      </c>
      <c r="C9" s="12">
        <v>310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8"/>
    </row>
    <row r="10" spans="1:39">
      <c r="A10" s="10" t="s">
        <v>7</v>
      </c>
      <c r="B10" s="12" t="str">
        <f>"в том числе"</f>
        <v>в том числе</v>
      </c>
      <c r="C10" s="12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8"/>
    </row>
    <row r="11" spans="1:39" ht="69.849999999999994" customHeight="1">
      <c r="A11" s="10" t="s">
        <v>8</v>
      </c>
      <c r="B11" s="11" t="str">
        <f>"1 Поступило средств в избирательный фонд, всего"</f>
        <v>1 Поступило средств в избирательный фонд, всего</v>
      </c>
      <c r="C11" s="12">
        <v>10</v>
      </c>
      <c r="D11" s="13">
        <v>6243409.2199999997</v>
      </c>
      <c r="E11" s="13">
        <v>390932.56</v>
      </c>
      <c r="F11" s="13">
        <v>390932.56</v>
      </c>
      <c r="G11" s="13">
        <v>390932.31</v>
      </c>
      <c r="H11" s="13">
        <v>390932.31</v>
      </c>
      <c r="I11" s="13">
        <v>127907.31</v>
      </c>
      <c r="J11" s="13">
        <v>127907.31</v>
      </c>
      <c r="K11" s="13">
        <v>400932.31</v>
      </c>
      <c r="L11" s="13">
        <v>400932.31</v>
      </c>
      <c r="M11" s="13">
        <v>440541.51</v>
      </c>
      <c r="N11" s="13">
        <v>440541.51</v>
      </c>
      <c r="O11" s="13">
        <v>390932.56</v>
      </c>
      <c r="P11" s="13">
        <v>390932.56</v>
      </c>
      <c r="Q11" s="13">
        <v>397682.56</v>
      </c>
      <c r="R11" s="13">
        <v>397682.56</v>
      </c>
      <c r="S11" s="13">
        <v>390932.31</v>
      </c>
      <c r="T11" s="13">
        <v>390932.31</v>
      </c>
      <c r="U11" s="13">
        <v>397682.31</v>
      </c>
      <c r="V11" s="13">
        <v>397682.31</v>
      </c>
      <c r="W11" s="13">
        <v>397682.31</v>
      </c>
      <c r="X11" s="13">
        <v>397682.31</v>
      </c>
      <c r="Y11" s="13">
        <v>397682.31</v>
      </c>
      <c r="Z11" s="13">
        <v>397682.31</v>
      </c>
      <c r="AA11" s="13">
        <v>407682.31</v>
      </c>
      <c r="AB11" s="13">
        <v>407682.31</v>
      </c>
      <c r="AC11" s="13">
        <v>397682.31</v>
      </c>
      <c r="AD11" s="13">
        <v>397682.31</v>
      </c>
      <c r="AE11" s="13">
        <v>397682.31</v>
      </c>
      <c r="AF11" s="13">
        <v>397682.31</v>
      </c>
      <c r="AG11" s="13">
        <v>127907.31</v>
      </c>
      <c r="AH11" s="13">
        <v>127907.31</v>
      </c>
      <c r="AI11" s="13">
        <v>397682.31</v>
      </c>
      <c r="AJ11" s="13">
        <v>397682.31</v>
      </c>
      <c r="AK11" s="13">
        <v>390932.31</v>
      </c>
      <c r="AL11" s="13">
        <v>390932.31</v>
      </c>
      <c r="AM11" s="8"/>
    </row>
    <row r="12" spans="1:39">
      <c r="A12" s="10" t="s">
        <v>7</v>
      </c>
      <c r="B12" s="12" t="str">
        <f>"из них"</f>
        <v>из них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8"/>
    </row>
    <row r="13" spans="1:39" ht="94.05">
      <c r="A13" s="10" t="s">
        <v>9</v>
      </c>
      <c r="B13" s="11" t="str">
        <f>"1.1 Поступило средств в установленном порядке для формирования избирательного фонда"</f>
        <v>1.1 Поступило средств в установленном порядке для формирования избирательного фонда</v>
      </c>
      <c r="C13" s="12">
        <v>20</v>
      </c>
      <c r="D13" s="13">
        <v>6243409.2199999997</v>
      </c>
      <c r="E13" s="13">
        <v>390932.56</v>
      </c>
      <c r="F13" s="13">
        <v>390932.56</v>
      </c>
      <c r="G13" s="13">
        <v>390932.31</v>
      </c>
      <c r="H13" s="13">
        <v>390932.31</v>
      </c>
      <c r="I13" s="13">
        <v>127907.31</v>
      </c>
      <c r="J13" s="13">
        <v>127907.31</v>
      </c>
      <c r="K13" s="13">
        <v>400932.31</v>
      </c>
      <c r="L13" s="13">
        <v>400932.31</v>
      </c>
      <c r="M13" s="13">
        <v>440541.51</v>
      </c>
      <c r="N13" s="13">
        <v>440541.51</v>
      </c>
      <c r="O13" s="13">
        <v>390932.56</v>
      </c>
      <c r="P13" s="13">
        <v>390932.56</v>
      </c>
      <c r="Q13" s="13">
        <v>397682.56</v>
      </c>
      <c r="R13" s="13">
        <v>397682.56</v>
      </c>
      <c r="S13" s="13">
        <v>390932.31</v>
      </c>
      <c r="T13" s="13">
        <v>390932.31</v>
      </c>
      <c r="U13" s="13">
        <v>397682.31</v>
      </c>
      <c r="V13" s="13">
        <v>397682.31</v>
      </c>
      <c r="W13" s="13">
        <v>397682.31</v>
      </c>
      <c r="X13" s="13">
        <v>397682.31</v>
      </c>
      <c r="Y13" s="13">
        <v>397682.31</v>
      </c>
      <c r="Z13" s="13">
        <v>397682.31</v>
      </c>
      <c r="AA13" s="13">
        <v>407682.31</v>
      </c>
      <c r="AB13" s="13">
        <v>407682.31</v>
      </c>
      <c r="AC13" s="13">
        <v>397682.31</v>
      </c>
      <c r="AD13" s="13">
        <v>397682.31</v>
      </c>
      <c r="AE13" s="13">
        <v>397682.31</v>
      </c>
      <c r="AF13" s="13">
        <v>397682.31</v>
      </c>
      <c r="AG13" s="13">
        <v>127907.31</v>
      </c>
      <c r="AH13" s="13">
        <v>127907.31</v>
      </c>
      <c r="AI13" s="13">
        <v>397682.31</v>
      </c>
      <c r="AJ13" s="13">
        <v>397682.31</v>
      </c>
      <c r="AK13" s="13">
        <v>390932.31</v>
      </c>
      <c r="AL13" s="13">
        <v>390932.31</v>
      </c>
      <c r="AM13" s="8"/>
    </row>
    <row r="14" spans="1:39">
      <c r="A14" s="10" t="s">
        <v>7</v>
      </c>
      <c r="B14" s="12" t="str">
        <f>"из них"</f>
        <v>из них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8"/>
    </row>
    <row r="15" spans="1:39" ht="55.9" customHeight="1">
      <c r="A15" s="10" t="s">
        <v>10</v>
      </c>
      <c r="B15" s="11" t="str">
        <f>"1.1.1 Собственные средства кандидата"</f>
        <v>1.1.1 Собственные средства кандидата</v>
      </c>
      <c r="C15" s="12">
        <v>30</v>
      </c>
      <c r="D15" s="13">
        <v>332701.93</v>
      </c>
      <c r="E15" s="13">
        <v>0</v>
      </c>
      <c r="F15" s="13">
        <v>0</v>
      </c>
      <c r="G15" s="13">
        <v>0</v>
      </c>
      <c r="H15" s="13">
        <v>0</v>
      </c>
      <c r="I15" s="13">
        <v>127907.31</v>
      </c>
      <c r="J15" s="13">
        <v>127907.31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76887.31</v>
      </c>
      <c r="T15" s="13">
        <v>76887.31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127907.31</v>
      </c>
      <c r="AH15" s="13">
        <v>127907.31</v>
      </c>
      <c r="AI15" s="13">
        <v>0</v>
      </c>
      <c r="AJ15" s="13">
        <v>0</v>
      </c>
      <c r="AK15" s="13">
        <v>0</v>
      </c>
      <c r="AL15" s="13">
        <v>0</v>
      </c>
      <c r="AM15" s="8"/>
    </row>
    <row r="16" spans="1:39" ht="107.5">
      <c r="A16" s="10" t="s">
        <v>11</v>
      </c>
      <c r="B16" s="11" t="str">
        <f>"1.1.2 Средства, выделенные кандидату выдвинувшим его избирательным объединением"</f>
        <v>1.1.2 Средства, выделенные кандидату выдвинувшим его избирательным объединением</v>
      </c>
      <c r="C16" s="12">
        <v>40</v>
      </c>
      <c r="D16" s="13">
        <v>5910707.29</v>
      </c>
      <c r="E16" s="13">
        <v>390932.56</v>
      </c>
      <c r="F16" s="13">
        <v>390932.56</v>
      </c>
      <c r="G16" s="13">
        <v>390932.31</v>
      </c>
      <c r="H16" s="13">
        <v>390932.31</v>
      </c>
      <c r="I16" s="13">
        <v>0</v>
      </c>
      <c r="J16" s="13">
        <v>0</v>
      </c>
      <c r="K16" s="13">
        <v>400932.31</v>
      </c>
      <c r="L16" s="13">
        <v>400932.31</v>
      </c>
      <c r="M16" s="13">
        <v>440541.51</v>
      </c>
      <c r="N16" s="13">
        <v>440541.51</v>
      </c>
      <c r="O16" s="13">
        <v>390932.56</v>
      </c>
      <c r="P16" s="13">
        <v>390932.56</v>
      </c>
      <c r="Q16" s="13">
        <v>397682.56</v>
      </c>
      <c r="R16" s="13">
        <v>397682.56</v>
      </c>
      <c r="S16" s="13">
        <v>314045</v>
      </c>
      <c r="T16" s="13">
        <v>314045</v>
      </c>
      <c r="U16" s="13">
        <v>397682.31</v>
      </c>
      <c r="V16" s="13">
        <v>397682.31</v>
      </c>
      <c r="W16" s="13">
        <v>397682.31</v>
      </c>
      <c r="X16" s="13">
        <v>397682.31</v>
      </c>
      <c r="Y16" s="13">
        <v>397682.31</v>
      </c>
      <c r="Z16" s="13">
        <v>397682.31</v>
      </c>
      <c r="AA16" s="13">
        <v>407682.31</v>
      </c>
      <c r="AB16" s="13">
        <v>407682.31</v>
      </c>
      <c r="AC16" s="13">
        <v>397682.31</v>
      </c>
      <c r="AD16" s="13">
        <v>397682.31</v>
      </c>
      <c r="AE16" s="13">
        <v>397682.31</v>
      </c>
      <c r="AF16" s="13">
        <v>397682.31</v>
      </c>
      <c r="AG16" s="13">
        <v>0</v>
      </c>
      <c r="AH16" s="13">
        <v>0</v>
      </c>
      <c r="AI16" s="13">
        <v>397682.31</v>
      </c>
      <c r="AJ16" s="13">
        <v>397682.31</v>
      </c>
      <c r="AK16" s="13">
        <v>390932.31</v>
      </c>
      <c r="AL16" s="13">
        <v>390932.31</v>
      </c>
      <c r="AM16" s="8"/>
    </row>
    <row r="17" spans="1:39" ht="53.75">
      <c r="A17" s="10" t="s">
        <v>12</v>
      </c>
      <c r="B17" s="11" t="str">
        <f>"1.1.3 Добровольные пожертвования гражданина"</f>
        <v>1.1.3 Добровольные пожертвования гражданина</v>
      </c>
      <c r="C17" s="12">
        <v>50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8"/>
    </row>
    <row r="18" spans="1:39" ht="80.599999999999994">
      <c r="A18" s="10" t="s">
        <v>13</v>
      </c>
      <c r="B18" s="11" t="str">
        <f>"1.1.4 Добровольные пожертвования юридического лица"</f>
        <v>1.1.4 Добровольные пожертвования юридического лица</v>
      </c>
      <c r="C18" s="12">
        <v>60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8"/>
    </row>
    <row r="19" spans="1:39" ht="322.39999999999998">
      <c r="A19" s="10" t="s">
        <v>14</v>
      </c>
      <c r="B19" s="11" t="str">
        <f>"1.2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области»"</f>
        <v>1.2 Поступило в избирательный фонд денежных средств, подпадающих под действие пункта 5 статьи 65 Закона Амурской области от 26 июня 2009 № 222-ОЗ «О выборах депутатов представительных органов и глав муниципальных образований в Амурской области»</v>
      </c>
      <c r="C19" s="12">
        <v>70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8"/>
    </row>
    <row r="20" spans="1:39">
      <c r="A20" s="10" t="s">
        <v>7</v>
      </c>
      <c r="B20" s="12" t="str">
        <f>"из них"</f>
        <v>из них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8"/>
    </row>
    <row r="21" spans="1:39" ht="55.9" customHeight="1">
      <c r="A21" s="10" t="s">
        <v>15</v>
      </c>
      <c r="B21" s="11" t="str">
        <f>"1.2.1 Собственные средства кандидата"</f>
        <v>1.2.1 Собственные средства кандидата</v>
      </c>
      <c r="C21" s="12">
        <v>80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8"/>
    </row>
    <row r="22" spans="1:39" ht="107.5">
      <c r="A22" s="10" t="s">
        <v>16</v>
      </c>
      <c r="B22" s="11" t="str">
        <f>"1.2.2 Средства, выделенные кандидату выдвинувшим его избирательным объединением"</f>
        <v>1.2.2 Средства, выделенные кандидату выдвинувшим его избирательным объединением</v>
      </c>
      <c r="C22" s="12">
        <v>90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8"/>
    </row>
    <row r="23" spans="1:39" ht="26.9">
      <c r="A23" s="10" t="s">
        <v>17</v>
      </c>
      <c r="B23" s="11" t="str">
        <f>"1.2.3 Средства гражданина"</f>
        <v>1.2.3 Средства гражданина</v>
      </c>
      <c r="C23" s="12">
        <v>100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8"/>
    </row>
    <row r="24" spans="1:39" ht="40.299999999999997">
      <c r="A24" s="10" t="s">
        <v>18</v>
      </c>
      <c r="B24" s="11" t="str">
        <f>"1.2.4 Средства юридического лица"</f>
        <v>1.2.4 Средства юридического лица</v>
      </c>
      <c r="C24" s="12">
        <v>110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8"/>
    </row>
    <row r="25" spans="1:39" ht="67.2">
      <c r="A25" s="10" t="s">
        <v>19</v>
      </c>
      <c r="B25" s="11" t="str">
        <f>"2 Возвращено денежных средств из избирательного фонда, всего"</f>
        <v>2 Возвращено денежных средств из избирательного фонда, всего</v>
      </c>
      <c r="C25" s="12">
        <v>120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8"/>
    </row>
    <row r="26" spans="1:39">
      <c r="A26" s="10" t="s">
        <v>7</v>
      </c>
      <c r="B26" s="12" t="str">
        <f>"из них"</f>
        <v>из них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8"/>
    </row>
    <row r="27" spans="1:39" ht="67.2">
      <c r="A27" s="10" t="s">
        <v>20</v>
      </c>
      <c r="B27" s="11" t="str">
        <f>"2.1 Перечислено в доход местного бюджета"</f>
        <v>2.1 Перечислено в доход местного бюджета</v>
      </c>
      <c r="C27" s="12">
        <v>130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8"/>
    </row>
    <row r="28" spans="1:39" ht="120.9">
      <c r="A28" s="10" t="s">
        <v>21</v>
      </c>
      <c r="B28" s="11" t="str">
        <f>"2.2 Возвращено жертвователям денежных средств, поступивших с нарушением установленного порядка"</f>
        <v>2.2 Возвращено жертвователям денежных средств, поступивших с нарушением установленного порядка</v>
      </c>
      <c r="C28" s="12">
        <v>140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8"/>
    </row>
    <row r="29" spans="1:39">
      <c r="A29" s="10" t="s">
        <v>7</v>
      </c>
      <c r="B29" s="12" t="str">
        <f>"из них"</f>
        <v>из них</v>
      </c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8"/>
    </row>
    <row r="30" spans="1:39" ht="161.19999999999999">
      <c r="A30" s="10" t="s">
        <v>22</v>
      </c>
      <c r="B30" s="11" t="str">
        <f>"2.2.1 Гражданам, которым запрещено осуществлять пожертвования либо не указавшим обязательные сведения в платежном документе"</f>
        <v>2.2.1 Гражданам, которым запрещено осуществлять пожертвования либо не указавшим обязательные сведения в платежном документе</v>
      </c>
      <c r="C30" s="12">
        <v>150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8"/>
    </row>
    <row r="31" spans="1:39" ht="174.65">
      <c r="A31" s="10" t="s">
        <v>23</v>
      </c>
      <c r="B31" s="11" t="str">
        <f>"2.2.2 Юридическим лицам, которым запрещено осуществлять пожертвования либо не указавшим обязательные сведения в платежном документе"</f>
        <v>2.2.2 Юридическим лицам, которым запрещено осуществлять пожертвования либо не указавшим обязательные сведения в платежном документе</v>
      </c>
      <c r="C31" s="12">
        <v>160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8"/>
    </row>
    <row r="32" spans="1:39" ht="94.05">
      <c r="A32" s="10" t="s">
        <v>24</v>
      </c>
      <c r="B32" s="11" t="str">
        <f>"2.2.3 Средств, превышающих предельный размер добровольных пожертвований"</f>
        <v>2.2.3 Средств, превышающих предельный размер добровольных пожертвований</v>
      </c>
      <c r="C32" s="12">
        <v>170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8"/>
    </row>
    <row r="33" spans="1:39" ht="125.75" customHeight="1">
      <c r="A33" s="10" t="s">
        <v>25</v>
      </c>
      <c r="B33" s="11" t="str">
        <f>"2.3 Возвращено жертвователям денежных средств, поступивших в установленном порядке"</f>
        <v>2.3 Возвращено жертвователям денежных средств, поступивших в установленном порядке</v>
      </c>
      <c r="C33" s="12">
        <v>180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3"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8"/>
    </row>
    <row r="34" spans="1:39" ht="55.9" customHeight="1">
      <c r="A34" s="10" t="s">
        <v>26</v>
      </c>
      <c r="B34" s="11" t="str">
        <f>"3 Израсходовано средств, всего"</f>
        <v>3 Израсходовано средств, всего</v>
      </c>
      <c r="C34" s="12">
        <v>190</v>
      </c>
      <c r="D34" s="13">
        <v>6243409.2199999997</v>
      </c>
      <c r="E34" s="13">
        <v>390932.56</v>
      </c>
      <c r="F34" s="13">
        <v>390932.56</v>
      </c>
      <c r="G34" s="13">
        <v>390932.31</v>
      </c>
      <c r="H34" s="13">
        <v>390932.31</v>
      </c>
      <c r="I34" s="13">
        <v>127907.31</v>
      </c>
      <c r="J34" s="13">
        <v>127907.31</v>
      </c>
      <c r="K34" s="13">
        <v>400932.31</v>
      </c>
      <c r="L34" s="13">
        <v>400932.31</v>
      </c>
      <c r="M34" s="13">
        <v>440541.51</v>
      </c>
      <c r="N34" s="13">
        <v>440541.51</v>
      </c>
      <c r="O34" s="13">
        <v>390932.56</v>
      </c>
      <c r="P34" s="13">
        <v>390932.56</v>
      </c>
      <c r="Q34" s="13">
        <v>397682.56</v>
      </c>
      <c r="R34" s="13">
        <v>397682.56</v>
      </c>
      <c r="S34" s="13">
        <v>390932.31</v>
      </c>
      <c r="T34" s="13">
        <v>390932.31</v>
      </c>
      <c r="U34" s="13">
        <v>397682.31</v>
      </c>
      <c r="V34" s="13">
        <v>397682.31</v>
      </c>
      <c r="W34" s="13">
        <v>397682.31</v>
      </c>
      <c r="X34" s="13">
        <v>397682.31</v>
      </c>
      <c r="Y34" s="13">
        <v>397682.31</v>
      </c>
      <c r="Z34" s="13">
        <v>397682.31</v>
      </c>
      <c r="AA34" s="13">
        <v>407682.31</v>
      </c>
      <c r="AB34" s="13">
        <v>407682.31</v>
      </c>
      <c r="AC34" s="13">
        <v>397682.31</v>
      </c>
      <c r="AD34" s="13">
        <v>397682.31</v>
      </c>
      <c r="AE34" s="13">
        <v>397682.31</v>
      </c>
      <c r="AF34" s="13">
        <v>397682.31</v>
      </c>
      <c r="AG34" s="13">
        <v>127907.31</v>
      </c>
      <c r="AH34" s="13">
        <v>127907.31</v>
      </c>
      <c r="AI34" s="13">
        <v>397682.31</v>
      </c>
      <c r="AJ34" s="13">
        <v>397682.31</v>
      </c>
      <c r="AK34" s="13">
        <v>390932.31</v>
      </c>
      <c r="AL34" s="13">
        <v>390932.31</v>
      </c>
      <c r="AM34" s="8"/>
    </row>
    <row r="35" spans="1:39">
      <c r="A35" s="10" t="s">
        <v>7</v>
      </c>
      <c r="B35" s="12" t="str">
        <f>"из них"</f>
        <v>из них</v>
      </c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8"/>
    </row>
    <row r="36" spans="1:39" ht="69.849999999999994" customHeight="1">
      <c r="A36" s="10" t="s">
        <v>27</v>
      </c>
      <c r="B36" s="11" t="str">
        <f>"3.1 На организацию сбора подписей избирателей"</f>
        <v>3.1 На организацию сбора подписей избирателей</v>
      </c>
      <c r="C36" s="12">
        <v>200</v>
      </c>
      <c r="D36" s="13">
        <v>450</v>
      </c>
      <c r="E36" s="13">
        <v>0</v>
      </c>
      <c r="F36" s="13">
        <v>0</v>
      </c>
      <c r="G36" s="13">
        <v>0</v>
      </c>
      <c r="H36" s="13">
        <v>0</v>
      </c>
      <c r="I36" s="13">
        <v>225</v>
      </c>
      <c r="J36" s="13">
        <v>225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225</v>
      </c>
      <c r="AH36" s="13">
        <v>225</v>
      </c>
      <c r="AI36" s="13">
        <v>0</v>
      </c>
      <c r="AJ36" s="13">
        <v>0</v>
      </c>
      <c r="AK36" s="13">
        <v>0</v>
      </c>
      <c r="AL36" s="13">
        <v>0</v>
      </c>
      <c r="AM36" s="8"/>
    </row>
    <row r="37" spans="1:39">
      <c r="A37" s="10" t="s">
        <v>7</v>
      </c>
      <c r="B37" s="12" t="str">
        <f>"из них"</f>
        <v>из них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8"/>
    </row>
    <row r="38" spans="1:39" ht="94.05">
      <c r="A38" s="10" t="s">
        <v>28</v>
      </c>
      <c r="B38" s="11" t="str">
        <f>"3.1.1 Из них на оплату труда лиц, привлекаемых для сбора подписей избирателей"</f>
        <v>3.1.1 Из них на оплату труда лиц, привлекаемых для сбора подписей избирателей</v>
      </c>
      <c r="C38" s="12">
        <v>210</v>
      </c>
      <c r="D38" s="13">
        <v>450</v>
      </c>
      <c r="E38" s="13">
        <v>0</v>
      </c>
      <c r="F38" s="13">
        <v>0</v>
      </c>
      <c r="G38" s="13">
        <v>0</v>
      </c>
      <c r="H38" s="13">
        <v>0</v>
      </c>
      <c r="I38" s="13">
        <v>225</v>
      </c>
      <c r="J38" s="13">
        <v>225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225</v>
      </c>
      <c r="AH38" s="13">
        <v>225</v>
      </c>
      <c r="AI38" s="13">
        <v>0</v>
      </c>
      <c r="AJ38" s="13">
        <v>0</v>
      </c>
      <c r="AK38" s="13">
        <v>0</v>
      </c>
      <c r="AL38" s="13">
        <v>0</v>
      </c>
      <c r="AM38" s="8"/>
    </row>
    <row r="39" spans="1:39" ht="94.05">
      <c r="A39" s="10" t="s">
        <v>29</v>
      </c>
      <c r="B39" s="11" t="str">
        <f>"3.2 На предвыборную агитацию через организации телерадиовещания"</f>
        <v>3.2 На предвыборную агитацию через организации телерадиовещания</v>
      </c>
      <c r="C39" s="12">
        <v>220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8"/>
    </row>
    <row r="40" spans="1:39" ht="107.5">
      <c r="A40" s="10" t="s">
        <v>30</v>
      </c>
      <c r="B40" s="11" t="str">
        <f>"3.3 На предвыборную агитацию через редакции периодических печатных изданий"</f>
        <v>3.3 На предвыборную агитацию через редакции периодических печатных изданий</v>
      </c>
      <c r="C40" s="12">
        <v>230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0</v>
      </c>
      <c r="AA40" s="13">
        <v>0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13">
        <v>0</v>
      </c>
      <c r="AL40" s="13">
        <v>0</v>
      </c>
      <c r="AM40" s="8"/>
    </row>
    <row r="41" spans="1:39" ht="67.2">
      <c r="A41" s="10" t="s">
        <v>31</v>
      </c>
      <c r="B41" s="11" t="str">
        <f>"3.4 На предвыборную агитацию через сетевые издания"</f>
        <v>3.4 На предвыборную агитацию через сетевые издания</v>
      </c>
      <c r="C41" s="12">
        <v>240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13">
        <v>0</v>
      </c>
      <c r="W41" s="13">
        <v>0</v>
      </c>
      <c r="X41" s="13">
        <v>0</v>
      </c>
      <c r="Y41" s="13">
        <v>0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13">
        <v>0</v>
      </c>
      <c r="AJ41" s="13">
        <v>0</v>
      </c>
      <c r="AK41" s="13">
        <v>0</v>
      </c>
      <c r="AL41" s="13">
        <v>0</v>
      </c>
      <c r="AM41" s="8"/>
    </row>
    <row r="42" spans="1:39" ht="97.8" customHeight="1">
      <c r="A42" s="10" t="s">
        <v>32</v>
      </c>
      <c r="B42" s="11" t="str">
        <f>"3.5 На выпуск и распространение печатных и иных агитационных материалов"</f>
        <v>3.5 На выпуск и распространение печатных и иных агитационных материалов</v>
      </c>
      <c r="C42" s="12">
        <v>250</v>
      </c>
      <c r="D42" s="13">
        <v>6225959.2199999997</v>
      </c>
      <c r="E42" s="13">
        <v>389932.56</v>
      </c>
      <c r="F42" s="13">
        <v>389932.56</v>
      </c>
      <c r="G42" s="13">
        <v>389932.31</v>
      </c>
      <c r="H42" s="13">
        <v>389932.31</v>
      </c>
      <c r="I42" s="13">
        <v>126682.31</v>
      </c>
      <c r="J42" s="13">
        <v>126682.31</v>
      </c>
      <c r="K42" s="13">
        <v>399932.31</v>
      </c>
      <c r="L42" s="13">
        <v>399932.31</v>
      </c>
      <c r="M42" s="13">
        <v>439541.51</v>
      </c>
      <c r="N42" s="13">
        <v>439541.51</v>
      </c>
      <c r="O42" s="13">
        <v>389932.56</v>
      </c>
      <c r="P42" s="13">
        <v>389932.56</v>
      </c>
      <c r="Q42" s="13">
        <v>396682.56</v>
      </c>
      <c r="R42" s="13">
        <v>396682.56</v>
      </c>
      <c r="S42" s="13">
        <v>389932.31</v>
      </c>
      <c r="T42" s="13">
        <v>389932.31</v>
      </c>
      <c r="U42" s="13">
        <v>396682.31</v>
      </c>
      <c r="V42" s="13">
        <v>396682.31</v>
      </c>
      <c r="W42" s="13">
        <v>396682.31</v>
      </c>
      <c r="X42" s="13">
        <v>396682.31</v>
      </c>
      <c r="Y42" s="13">
        <v>396682.31</v>
      </c>
      <c r="Z42" s="13">
        <v>396682.31</v>
      </c>
      <c r="AA42" s="13">
        <v>406682.31</v>
      </c>
      <c r="AB42" s="13">
        <v>406682.31</v>
      </c>
      <c r="AC42" s="13">
        <v>396682.31</v>
      </c>
      <c r="AD42" s="13">
        <v>396682.31</v>
      </c>
      <c r="AE42" s="13">
        <v>396682.31</v>
      </c>
      <c r="AF42" s="13">
        <v>396682.31</v>
      </c>
      <c r="AG42" s="13">
        <v>126682.31</v>
      </c>
      <c r="AH42" s="13">
        <v>126682.31</v>
      </c>
      <c r="AI42" s="13">
        <v>396682.31</v>
      </c>
      <c r="AJ42" s="13">
        <v>396682.31</v>
      </c>
      <c r="AK42" s="13">
        <v>389932.31</v>
      </c>
      <c r="AL42" s="13">
        <v>389932.31</v>
      </c>
      <c r="AM42" s="8"/>
    </row>
    <row r="43" spans="1:39" ht="69.849999999999994" customHeight="1">
      <c r="A43" s="10" t="s">
        <v>33</v>
      </c>
      <c r="B43" s="11" t="str">
        <f>"3.6 На проведение публичных массовых мероприятий"</f>
        <v>3.6 На проведение публичных массовых мероприятий</v>
      </c>
      <c r="C43" s="12">
        <v>260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13">
        <v>0</v>
      </c>
      <c r="AL43" s="13">
        <v>0</v>
      </c>
      <c r="AM43" s="8"/>
    </row>
    <row r="44" spans="1:39" ht="97.8" customHeight="1">
      <c r="A44" s="10" t="s">
        <v>34</v>
      </c>
      <c r="B44" s="11" t="str">
        <f>"3.7 На оплату работ (услуг) информационного и консультационного характера"</f>
        <v>3.7 На оплату работ (услуг) информационного и консультационного характера</v>
      </c>
      <c r="C44" s="12">
        <v>270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13">
        <v>0</v>
      </c>
      <c r="AL44" s="13">
        <v>0</v>
      </c>
      <c r="AM44" s="8"/>
    </row>
    <row r="45" spans="1:39" ht="139.69999999999999" customHeight="1">
      <c r="A45" s="10" t="s">
        <v>35</v>
      </c>
      <c r="B45" s="11" t="str">
        <f>"3.8 На оплату других работ (услуг), выполненных (оказанных) юридическими лицами или гражданами РФ по договорам"</f>
        <v>3.8 На оплату других работ (услуг), выполненных (оказанных) юридическими лицами или гражданами РФ по договорам</v>
      </c>
      <c r="C45" s="12">
        <v>280</v>
      </c>
      <c r="D45" s="13">
        <v>17000</v>
      </c>
      <c r="E45" s="13">
        <v>1000</v>
      </c>
      <c r="F45" s="13">
        <v>1000</v>
      </c>
      <c r="G45" s="13">
        <v>1000</v>
      </c>
      <c r="H45" s="13">
        <v>1000</v>
      </c>
      <c r="I45" s="13">
        <v>1000</v>
      </c>
      <c r="J45" s="13">
        <v>1000</v>
      </c>
      <c r="K45" s="13">
        <v>1000</v>
      </c>
      <c r="L45" s="13">
        <v>1000</v>
      </c>
      <c r="M45" s="13">
        <v>1000</v>
      </c>
      <c r="N45" s="13">
        <v>1000</v>
      </c>
      <c r="O45" s="13">
        <v>1000</v>
      </c>
      <c r="P45" s="13">
        <v>1000</v>
      </c>
      <c r="Q45" s="13">
        <v>1000</v>
      </c>
      <c r="R45" s="13">
        <v>1000</v>
      </c>
      <c r="S45" s="13">
        <v>1000</v>
      </c>
      <c r="T45" s="13">
        <v>1000</v>
      </c>
      <c r="U45" s="13">
        <v>1000</v>
      </c>
      <c r="V45" s="13">
        <v>1000</v>
      </c>
      <c r="W45" s="13">
        <v>1000</v>
      </c>
      <c r="X45" s="13">
        <v>1000</v>
      </c>
      <c r="Y45" s="13">
        <v>1000</v>
      </c>
      <c r="Z45" s="13">
        <v>1000</v>
      </c>
      <c r="AA45" s="13">
        <v>1000</v>
      </c>
      <c r="AB45" s="13">
        <v>1000</v>
      </c>
      <c r="AC45" s="13">
        <v>1000</v>
      </c>
      <c r="AD45" s="13">
        <v>1000</v>
      </c>
      <c r="AE45" s="13">
        <v>1000</v>
      </c>
      <c r="AF45" s="13">
        <v>1000</v>
      </c>
      <c r="AG45" s="13">
        <v>1000</v>
      </c>
      <c r="AH45" s="13">
        <v>1000</v>
      </c>
      <c r="AI45" s="13">
        <v>1000</v>
      </c>
      <c r="AJ45" s="13">
        <v>1000</v>
      </c>
      <c r="AK45" s="13">
        <v>1000</v>
      </c>
      <c r="AL45" s="13">
        <v>1000</v>
      </c>
      <c r="AM45" s="8"/>
    </row>
    <row r="46" spans="1:39" ht="107.5">
      <c r="A46" s="10" t="s">
        <v>36</v>
      </c>
      <c r="B46" s="11" t="str">
        <f>"3.9 На оплату иных расходов, непосредственно связанных с проведением избирательной кампании"</f>
        <v>3.9 На оплату иных расходов, непосредственно связанных с проведением избирательной кампании</v>
      </c>
      <c r="C46" s="12">
        <v>290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13">
        <v>0</v>
      </c>
      <c r="W46" s="13">
        <v>0</v>
      </c>
      <c r="X46" s="13">
        <v>0</v>
      </c>
      <c r="Y46" s="13">
        <v>0</v>
      </c>
      <c r="Z46" s="13">
        <v>0</v>
      </c>
      <c r="AA46" s="13">
        <v>0</v>
      </c>
      <c r="AB46" s="13">
        <v>0</v>
      </c>
      <c r="AC46" s="13">
        <v>0</v>
      </c>
      <c r="AD46" s="13">
        <v>0</v>
      </c>
      <c r="AE46" s="13">
        <v>0</v>
      </c>
      <c r="AF46" s="13">
        <v>0</v>
      </c>
      <c r="AG46" s="13">
        <v>0</v>
      </c>
      <c r="AH46" s="13">
        <v>0</v>
      </c>
      <c r="AI46" s="13">
        <v>0</v>
      </c>
      <c r="AJ46" s="13">
        <v>0</v>
      </c>
      <c r="AK46" s="13">
        <v>0</v>
      </c>
      <c r="AL46" s="13">
        <v>0</v>
      </c>
      <c r="AM46" s="8"/>
    </row>
    <row r="47" spans="1:39" ht="174.65">
      <c r="A47" s="10" t="s">
        <v>37</v>
      </c>
      <c r="B47" s="11" t="str">
        <f>"4 Распределено неизрасходованного остатка средств фонда пропорционально перечисленным в избирательный фонд  денежным средствам ***"</f>
        <v>4 Распределено неизрасходованного остатка средств фонда пропорционально перечисленным в избирательный фонд  денежным средствам ***</v>
      </c>
      <c r="C47" s="12">
        <v>300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13">
        <v>0</v>
      </c>
      <c r="W47" s="13">
        <v>0</v>
      </c>
      <c r="X47" s="13">
        <v>0</v>
      </c>
      <c r="Y47" s="13">
        <v>0</v>
      </c>
      <c r="Z47" s="13">
        <v>0</v>
      </c>
      <c r="AA47" s="13">
        <v>0</v>
      </c>
      <c r="AB47" s="13">
        <v>0</v>
      </c>
      <c r="AC47" s="13">
        <v>0</v>
      </c>
      <c r="AD47" s="13">
        <v>0</v>
      </c>
      <c r="AE47" s="13">
        <v>0</v>
      </c>
      <c r="AF47" s="13">
        <v>0</v>
      </c>
      <c r="AG47" s="13">
        <v>0</v>
      </c>
      <c r="AH47" s="13">
        <v>0</v>
      </c>
      <c r="AI47" s="13">
        <v>0</v>
      </c>
      <c r="AJ47" s="13">
        <v>0</v>
      </c>
      <c r="AK47" s="13">
        <v>0</v>
      </c>
      <c r="AL47" s="13">
        <v>0</v>
      </c>
      <c r="AM47" s="8"/>
    </row>
    <row r="48" spans="1:39">
      <c r="AM48" s="8"/>
    </row>
  </sheetData>
  <mergeCells count="3">
    <mergeCell ref="A2:AL2"/>
    <mergeCell ref="A3:AL3"/>
    <mergeCell ref="A4:AL4"/>
  </mergeCells>
  <pageMargins left="0.35433070866141736" right="0.15748031496062992" top="0.15748031496062992" bottom="0.15748031496062992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cp:lastPrinted>2024-09-16T01:17:52Z</cp:lastPrinted>
  <dcterms:created xsi:type="dcterms:W3CDTF">2024-09-16T01:13:45Z</dcterms:created>
  <dcterms:modified xsi:type="dcterms:W3CDTF">2024-09-16T01:22:51Z</dcterms:modified>
</cp:coreProperties>
</file>