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630" windowWidth="19995" windowHeight="5835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5" i="2" l="1"/>
  <c r="N116" i="2"/>
  <c r="M245" i="2" l="1"/>
  <c r="M188" i="2"/>
  <c r="M187" i="2"/>
  <c r="M159" i="2"/>
  <c r="M158" i="2"/>
  <c r="M117" i="2"/>
  <c r="M116" i="2"/>
  <c r="M55" i="2"/>
  <c r="M54" i="2"/>
  <c r="M32" i="2" l="1"/>
  <c r="M250" i="2" l="1"/>
  <c r="D243" i="2" l="1"/>
  <c r="D244" i="2"/>
  <c r="D246" i="2"/>
  <c r="D248" i="2"/>
  <c r="D249" i="2"/>
  <c r="D251" i="2"/>
  <c r="D221" i="2"/>
  <c r="D228" i="2"/>
  <c r="D229" i="2"/>
  <c r="D231" i="2"/>
  <c r="D238" i="2"/>
  <c r="D239" i="2"/>
  <c r="D240" i="2"/>
  <c r="D241" i="2"/>
  <c r="D210" i="2"/>
  <c r="D213" i="2"/>
  <c r="D214" i="2"/>
  <c r="D216" i="2"/>
  <c r="D218" i="2"/>
  <c r="D219" i="2"/>
  <c r="D199" i="2"/>
  <c r="D166" i="2"/>
  <c r="D167" i="2"/>
  <c r="D169" i="2"/>
  <c r="D171" i="2"/>
  <c r="D174" i="2"/>
  <c r="D176" i="2"/>
  <c r="D177" i="2"/>
  <c r="D179" i="2"/>
  <c r="D181" i="2"/>
  <c r="D182" i="2"/>
  <c r="D184" i="2"/>
  <c r="D186" i="2"/>
  <c r="D189" i="2"/>
  <c r="D153" i="2"/>
  <c r="D111" i="2"/>
  <c r="D88" i="2"/>
  <c r="D93" i="2"/>
  <c r="D97" i="2"/>
  <c r="D98" i="2"/>
  <c r="D99" i="2"/>
  <c r="D100" i="2"/>
  <c r="D49" i="2"/>
  <c r="P250" i="2" l="1"/>
  <c r="O250" i="2"/>
  <c r="P158" i="2"/>
  <c r="O158" i="2"/>
  <c r="P159" i="2" l="1"/>
  <c r="O159" i="2"/>
  <c r="N159" i="2"/>
  <c r="P230" i="2"/>
  <c r="O230" i="2"/>
  <c r="N230" i="2"/>
  <c r="P247" i="2" l="1"/>
  <c r="P242" i="2"/>
  <c r="P237" i="2"/>
  <c r="P236" i="2"/>
  <c r="P205" i="2" s="1"/>
  <c r="P235" i="2"/>
  <c r="P234" i="2"/>
  <c r="P232" i="2" s="1"/>
  <c r="P233" i="2"/>
  <c r="P227" i="2"/>
  <c r="P225" i="2"/>
  <c r="P224" i="2"/>
  <c r="P223" i="2"/>
  <c r="P217" i="2"/>
  <c r="P212" i="2"/>
  <c r="P211" i="2"/>
  <c r="P209" i="2"/>
  <c r="P208" i="2"/>
  <c r="P207" i="2"/>
  <c r="P204" i="2"/>
  <c r="P203" i="2"/>
  <c r="P194" i="2"/>
  <c r="P147" i="2"/>
  <c r="P17" i="2" s="1"/>
  <c r="P105" i="2"/>
  <c r="P96" i="2"/>
  <c r="P84" i="2"/>
  <c r="P83" i="2"/>
  <c r="P43" i="2"/>
  <c r="P222" i="2" l="1"/>
  <c r="P202" i="2"/>
  <c r="P206" i="2"/>
  <c r="P201" i="2"/>
  <c r="P200" i="2" s="1"/>
  <c r="M126" i="2"/>
  <c r="M89" i="2" l="1"/>
  <c r="M230" i="2" l="1"/>
  <c r="M215" i="2"/>
  <c r="M220" i="2" l="1"/>
  <c r="M87" i="2" l="1"/>
  <c r="M196" i="2" l="1"/>
  <c r="M195" i="2" l="1"/>
  <c r="L159" i="2"/>
  <c r="L117" i="2"/>
  <c r="D117" i="2" s="1"/>
  <c r="L55" i="2"/>
  <c r="L158" i="2" l="1"/>
  <c r="L250" i="2" l="1"/>
  <c r="L220" i="2"/>
  <c r="L188" i="2"/>
  <c r="L187" i="2"/>
  <c r="D187" i="2" s="1"/>
  <c r="L116" i="2"/>
  <c r="L54" i="2"/>
  <c r="L32" i="2" l="1"/>
  <c r="E76" i="2" l="1"/>
  <c r="F76" i="2"/>
  <c r="G76" i="2"/>
  <c r="H76" i="2"/>
  <c r="I76" i="2"/>
  <c r="J76" i="2"/>
  <c r="L76" i="2"/>
  <c r="M77" i="2"/>
  <c r="K78" i="2"/>
  <c r="M78" i="2"/>
  <c r="K79" i="2"/>
  <c r="D79" i="2" s="1"/>
  <c r="M79" i="2"/>
  <c r="M80" i="2"/>
  <c r="M209" i="2"/>
  <c r="M212" i="2"/>
  <c r="N212" i="2"/>
  <c r="O212" i="2"/>
  <c r="N77" i="2" l="1"/>
  <c r="N80" i="2"/>
  <c r="O80" i="2" s="1"/>
  <c r="P80" i="2" s="1"/>
  <c r="D80" i="2"/>
  <c r="D78" i="2"/>
  <c r="K76" i="2"/>
  <c r="N76" i="2"/>
  <c r="O77" i="2"/>
  <c r="M76" i="2"/>
  <c r="O76" i="2" l="1"/>
  <c r="P77" i="2"/>
  <c r="D77" i="2" s="1"/>
  <c r="L215" i="2"/>
  <c r="P76" i="2" l="1"/>
  <c r="D76" i="2" s="1"/>
  <c r="L27" i="2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6" i="2" l="1"/>
  <c r="F154" i="2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M183" i="2"/>
  <c r="K183" i="2"/>
  <c r="L180" i="2"/>
  <c r="J180" i="2"/>
  <c r="I180" i="2"/>
  <c r="H180" i="2"/>
  <c r="G180" i="2"/>
  <c r="F180" i="2"/>
  <c r="E180" i="2"/>
  <c r="K180" i="2" l="1"/>
  <c r="M180" i="2"/>
  <c r="N183" i="2"/>
  <c r="K55" i="2"/>
  <c r="D55" i="2" s="1"/>
  <c r="O183" i="2" l="1"/>
  <c r="N180" i="2"/>
  <c r="K250" i="2"/>
  <c r="D250" i="2" s="1"/>
  <c r="K245" i="2"/>
  <c r="D245" i="2" s="1"/>
  <c r="K168" i="2"/>
  <c r="K158" i="2"/>
  <c r="K32" i="2"/>
  <c r="K27" i="2" s="1"/>
  <c r="D180" i="2" l="1"/>
  <c r="O180" i="2"/>
  <c r="P183" i="2"/>
  <c r="P180" i="2" s="1"/>
  <c r="D183" i="2"/>
  <c r="K126" i="2"/>
  <c r="D126" i="2" s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M136" i="2"/>
  <c r="J136" i="2"/>
  <c r="M135" i="2"/>
  <c r="K135" i="2"/>
  <c r="L133" i="2"/>
  <c r="I133" i="2"/>
  <c r="H133" i="2"/>
  <c r="F133" i="2"/>
  <c r="E133" i="2"/>
  <c r="J133" i="2" l="1"/>
  <c r="K133" i="2"/>
  <c r="N137" i="2"/>
  <c r="D137" i="2"/>
  <c r="M133" i="2"/>
  <c r="D134" i="2" l="1"/>
  <c r="D136" i="2"/>
  <c r="N133" i="2"/>
  <c r="K215" i="2"/>
  <c r="K116" i="2"/>
  <c r="K110" i="2" s="1"/>
  <c r="K54" i="2"/>
  <c r="K48" i="2" s="1"/>
  <c r="D135" i="2" l="1"/>
  <c r="P133" i="2"/>
  <c r="O133" i="2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D236" i="2" s="1"/>
  <c r="E233" i="2"/>
  <c r="O247" i="2"/>
  <c r="N247" i="2"/>
  <c r="M247" i="2"/>
  <c r="L247" i="2"/>
  <c r="K247" i="2"/>
  <c r="J247" i="2"/>
  <c r="I247" i="2"/>
  <c r="H247" i="2"/>
  <c r="G247" i="2"/>
  <c r="F247" i="2"/>
  <c r="E247" i="2"/>
  <c r="D133" i="2" l="1"/>
  <c r="D247" i="2"/>
  <c r="D235" i="2"/>
  <c r="D234" i="2"/>
  <c r="D233" i="2"/>
  <c r="K232" i="2"/>
  <c r="K172" i="2" l="1"/>
  <c r="K140" i="2"/>
  <c r="K130" i="2" l="1"/>
  <c r="K151" i="2"/>
  <c r="D172" i="2"/>
  <c r="K230" i="2"/>
  <c r="K220" i="2" l="1"/>
  <c r="K185" i="2"/>
  <c r="M185" i="2"/>
  <c r="L185" i="2"/>
  <c r="J185" i="2"/>
  <c r="I185" i="2"/>
  <c r="H185" i="2"/>
  <c r="G185" i="2"/>
  <c r="F185" i="2"/>
  <c r="E185" i="2"/>
  <c r="O188" i="2" l="1"/>
  <c r="P188" i="2" l="1"/>
  <c r="P185" i="2" s="1"/>
  <c r="D188" i="2"/>
  <c r="N185" i="2"/>
  <c r="O185" i="2"/>
  <c r="D185" i="2" l="1"/>
  <c r="F211" i="2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D211" i="2" s="1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D226" i="2" s="1"/>
  <c r="E224" i="2"/>
  <c r="D224" i="2" s="1"/>
  <c r="E223" i="2"/>
  <c r="O147" i="2"/>
  <c r="N147" i="2"/>
  <c r="M147" i="2"/>
  <c r="L147" i="2"/>
  <c r="K147" i="2"/>
  <c r="J147" i="2"/>
  <c r="I147" i="2"/>
  <c r="H147" i="2"/>
  <c r="G147" i="2"/>
  <c r="F147" i="2"/>
  <c r="E147" i="2"/>
  <c r="D147" i="2" s="1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7" i="2"/>
  <c r="E28" i="2"/>
  <c r="E25" i="2"/>
  <c r="E20" i="2" l="1"/>
  <c r="E23" i="2"/>
  <c r="D207" i="2"/>
  <c r="E22" i="2"/>
  <c r="D83" i="2"/>
  <c r="D208" i="2"/>
  <c r="E21" i="2"/>
  <c r="D223" i="2"/>
  <c r="F106" i="2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24" i="2"/>
  <c r="E44" i="2"/>
  <c r="K22" i="2"/>
  <c r="K19" i="2" s="1"/>
  <c r="O206" i="2"/>
  <c r="M69" i="2"/>
  <c r="M90" i="2"/>
  <c r="J89" i="2"/>
  <c r="D89" i="2" s="1"/>
  <c r="L86" i="2"/>
  <c r="K86" i="2"/>
  <c r="I86" i="2"/>
  <c r="H86" i="2"/>
  <c r="F86" i="2"/>
  <c r="E86" i="2"/>
  <c r="N90" i="2" l="1"/>
  <c r="O90" i="2" s="1"/>
  <c r="P90" i="2" s="1"/>
  <c r="D90" i="2"/>
  <c r="D232" i="2"/>
  <c r="E19" i="2"/>
  <c r="E18" i="2"/>
  <c r="D205" i="2"/>
  <c r="D202" i="2"/>
  <c r="D201" i="2"/>
  <c r="M86" i="2"/>
  <c r="N200" i="2"/>
  <c r="E16" i="2"/>
  <c r="O200" i="2"/>
  <c r="E200" i="2"/>
  <c r="E15" i="2"/>
  <c r="E14" i="2"/>
  <c r="J86" i="2"/>
  <c r="E39" i="2"/>
  <c r="E13" i="2" l="1"/>
  <c r="O87" i="2"/>
  <c r="N86" i="2"/>
  <c r="P87" i="2" l="1"/>
  <c r="D87" i="2"/>
  <c r="O86" i="2"/>
  <c r="P86" i="2" l="1"/>
  <c r="D86" i="2" s="1"/>
  <c r="K225" i="2"/>
  <c r="K222" i="2" s="1"/>
  <c r="G149" i="2" l="1"/>
  <c r="I149" i="2"/>
  <c r="L149" i="2"/>
  <c r="E149" i="2"/>
  <c r="K145" i="2" l="1"/>
  <c r="K173" i="2"/>
  <c r="M95" i="2"/>
  <c r="J94" i="2"/>
  <c r="M82" i="2"/>
  <c r="L91" i="2"/>
  <c r="K91" i="2"/>
  <c r="I91" i="2"/>
  <c r="H91" i="2"/>
  <c r="F91" i="2"/>
  <c r="E91" i="2"/>
  <c r="K69" i="2"/>
  <c r="K68" i="2"/>
  <c r="J84" i="2" l="1"/>
  <c r="D94" i="2"/>
  <c r="K152" i="2"/>
  <c r="K146" i="2"/>
  <c r="K143" i="2" s="1"/>
  <c r="N95" i="2"/>
  <c r="N85" i="2" s="1"/>
  <c r="M85" i="2"/>
  <c r="M91" i="2"/>
  <c r="J91" i="2"/>
  <c r="M81" i="2" l="1"/>
  <c r="J81" i="2"/>
  <c r="D84" i="2"/>
  <c r="N81" i="2"/>
  <c r="O95" i="2"/>
  <c r="O92" i="2"/>
  <c r="N91" i="2"/>
  <c r="L209" i="2"/>
  <c r="K209" i="2"/>
  <c r="K203" i="2" s="1"/>
  <c r="O82" i="2" l="1"/>
  <c r="P92" i="2"/>
  <c r="O85" i="2"/>
  <c r="P95" i="2"/>
  <c r="L206" i="2"/>
  <c r="M206" i="2"/>
  <c r="K200" i="2"/>
  <c r="K206" i="2"/>
  <c r="O91" i="2"/>
  <c r="J220" i="2"/>
  <c r="J209" i="2" s="1"/>
  <c r="J158" i="2"/>
  <c r="J116" i="2"/>
  <c r="J110" i="2" s="1"/>
  <c r="J74" i="2"/>
  <c r="J64" i="2"/>
  <c r="J54" i="2"/>
  <c r="P85" i="2" l="1"/>
  <c r="D95" i="2"/>
  <c r="J69" i="2"/>
  <c r="O81" i="2"/>
  <c r="P91" i="2"/>
  <c r="D91" i="2" s="1"/>
  <c r="P82" i="2"/>
  <c r="P81" i="2" s="1"/>
  <c r="D92" i="2"/>
  <c r="J48" i="2"/>
  <c r="J45" i="2" s="1"/>
  <c r="J107" i="2"/>
  <c r="J206" i="2"/>
  <c r="J32" i="2"/>
  <c r="J27" i="2" s="1"/>
  <c r="D81" i="2" l="1"/>
  <c r="D82" i="2"/>
  <c r="D85" i="2"/>
  <c r="J22" i="2"/>
  <c r="J19" i="2" s="1"/>
  <c r="J24" i="2"/>
  <c r="O217" i="2"/>
  <c r="N217" i="2"/>
  <c r="J168" i="2" l="1"/>
  <c r="M127" i="2"/>
  <c r="M125" i="2"/>
  <c r="M124" i="2"/>
  <c r="L123" i="2"/>
  <c r="K123" i="2"/>
  <c r="I123" i="2"/>
  <c r="H123" i="2"/>
  <c r="G123" i="2"/>
  <c r="F123" i="2"/>
  <c r="E123" i="2"/>
  <c r="J152" i="2" l="1"/>
  <c r="J146" i="2" s="1"/>
  <c r="J143" i="2" s="1"/>
  <c r="N127" i="2"/>
  <c r="O127" i="2" s="1"/>
  <c r="P127" i="2" s="1"/>
  <c r="M123" i="2"/>
  <c r="J123" i="2"/>
  <c r="N124" i="2"/>
  <c r="N125" i="2"/>
  <c r="D124" i="2" l="1"/>
  <c r="D127" i="2"/>
  <c r="J149" i="2"/>
  <c r="O125" i="2"/>
  <c r="N123" i="2"/>
  <c r="O124" i="2"/>
  <c r="P124" i="2" s="1"/>
  <c r="P125" i="2" l="1"/>
  <c r="D125" i="2" s="1"/>
  <c r="O123" i="2"/>
  <c r="P123" i="2" l="1"/>
  <c r="D123" i="2" s="1"/>
  <c r="J141" i="2"/>
  <c r="J131" i="2" l="1"/>
  <c r="M75" i="2"/>
  <c r="M73" i="2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L40" i="2"/>
  <c r="L14" i="2" s="1"/>
  <c r="K40" i="2"/>
  <c r="K14" i="2" s="1"/>
  <c r="J40" i="2"/>
  <c r="J14" i="2" s="1"/>
  <c r="G40" i="2"/>
  <c r="G14" i="2" s="1"/>
  <c r="F40" i="2"/>
  <c r="F15" i="2" l="1"/>
  <c r="M68" i="2"/>
  <c r="N75" i="2"/>
  <c r="O75" i="2" s="1"/>
  <c r="P75" i="2" s="1"/>
  <c r="P70" i="2" s="1"/>
  <c r="J104" i="2"/>
  <c r="F14" i="2"/>
  <c r="J128" i="2"/>
  <c r="M67" i="2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3" i="2" l="1"/>
  <c r="D70" i="2"/>
  <c r="O70" i="2"/>
  <c r="D75" i="2"/>
  <c r="I39" i="2"/>
  <c r="O73" i="2"/>
  <c r="P73" i="2" s="1"/>
  <c r="P68" i="2" s="1"/>
  <c r="N68" i="2"/>
  <c r="N66" i="2" s="1"/>
  <c r="M66" i="2"/>
  <c r="O74" i="2"/>
  <c r="O72" i="2"/>
  <c r="N71" i="2"/>
  <c r="O69" i="2" l="1"/>
  <c r="P74" i="2"/>
  <c r="P69" i="2" s="1"/>
  <c r="D74" i="2"/>
  <c r="O67" i="2"/>
  <c r="P72" i="2"/>
  <c r="D72" i="2"/>
  <c r="O68" i="2"/>
  <c r="O71" i="2"/>
  <c r="D67" i="2" l="1"/>
  <c r="O66" i="2"/>
  <c r="D68" i="2"/>
  <c r="P67" i="2"/>
  <c r="P66" i="2" s="1"/>
  <c r="D66" i="2" s="1"/>
  <c r="P71" i="2"/>
  <c r="D71" i="2" s="1"/>
  <c r="D69" i="2"/>
  <c r="M170" i="2"/>
  <c r="L170" i="2"/>
  <c r="K170" i="2"/>
  <c r="J170" i="2"/>
  <c r="I170" i="2"/>
  <c r="H170" i="2"/>
  <c r="G170" i="2"/>
  <c r="F170" i="2"/>
  <c r="E170" i="2"/>
  <c r="M165" i="2"/>
  <c r="L165" i="2"/>
  <c r="K165" i="2"/>
  <c r="J165" i="2"/>
  <c r="I165" i="2"/>
  <c r="H165" i="2"/>
  <c r="G165" i="2"/>
  <c r="F165" i="2"/>
  <c r="E165" i="2"/>
  <c r="I212" i="2"/>
  <c r="N173" i="2" l="1"/>
  <c r="K61" i="2"/>
  <c r="O173" i="2" l="1"/>
  <c r="N170" i="2"/>
  <c r="O168" i="2"/>
  <c r="N165" i="2"/>
  <c r="O170" i="2" l="1"/>
  <c r="D170" i="2" s="1"/>
  <c r="P173" i="2"/>
  <c r="P170" i="2" s="1"/>
  <c r="O165" i="2"/>
  <c r="D165" i="2" s="1"/>
  <c r="P168" i="2"/>
  <c r="P165" i="2" s="1"/>
  <c r="M65" i="2"/>
  <c r="H61" i="2"/>
  <c r="M63" i="2"/>
  <c r="M62" i="2"/>
  <c r="L61" i="2"/>
  <c r="J61" i="2"/>
  <c r="I61" i="2"/>
  <c r="G61" i="2"/>
  <c r="E61" i="2"/>
  <c r="K149" i="2"/>
  <c r="N65" i="2" l="1"/>
  <c r="D173" i="2"/>
  <c r="D63" i="2"/>
  <c r="D168" i="2"/>
  <c r="N64" i="2"/>
  <c r="F61" i="2"/>
  <c r="N62" i="2"/>
  <c r="N63" i="2"/>
  <c r="O63" i="2" s="1"/>
  <c r="P63" i="2" s="1"/>
  <c r="D65" i="2" l="1"/>
  <c r="O65" i="2"/>
  <c r="P65" i="2" s="1"/>
  <c r="O64" i="2"/>
  <c r="P64" i="2" s="1"/>
  <c r="D64" i="2"/>
  <c r="O62" i="2"/>
  <c r="N61" i="2"/>
  <c r="P62" i="2" l="1"/>
  <c r="P61" i="2" s="1"/>
  <c r="D62" i="2"/>
  <c r="O61" i="2"/>
  <c r="D61" i="2" l="1"/>
  <c r="J195" i="2"/>
  <c r="I195" i="2"/>
  <c r="M33" i="2"/>
  <c r="M31" i="2"/>
  <c r="M30" i="2"/>
  <c r="M38" i="2"/>
  <c r="M37" i="2"/>
  <c r="M36" i="2"/>
  <c r="M35" i="2"/>
  <c r="M53" i="2"/>
  <c r="M52" i="2"/>
  <c r="M60" i="2"/>
  <c r="M59" i="2"/>
  <c r="M58" i="2"/>
  <c r="M57" i="2"/>
  <c r="M115" i="2"/>
  <c r="M114" i="2"/>
  <c r="M122" i="2"/>
  <c r="M121" i="2"/>
  <c r="M120" i="2"/>
  <c r="N120" i="2" s="1"/>
  <c r="O120" i="2" s="1"/>
  <c r="P120" i="2" s="1"/>
  <c r="M119" i="2"/>
  <c r="M142" i="2"/>
  <c r="M141" i="2"/>
  <c r="M140" i="2"/>
  <c r="M139" i="2"/>
  <c r="M157" i="2"/>
  <c r="M156" i="2"/>
  <c r="M164" i="2"/>
  <c r="M163" i="2"/>
  <c r="M162" i="2"/>
  <c r="M161" i="2"/>
  <c r="M178" i="2"/>
  <c r="N192" i="2"/>
  <c r="O196" i="2"/>
  <c r="J230" i="2"/>
  <c r="O242" i="2"/>
  <c r="O237" i="2"/>
  <c r="O204" i="2"/>
  <c r="O194" i="2"/>
  <c r="O105" i="2"/>
  <c r="O43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P160" i="2" s="1"/>
  <c r="L155" i="2"/>
  <c r="L138" i="2"/>
  <c r="L118" i="2"/>
  <c r="L113" i="2"/>
  <c r="L105" i="2"/>
  <c r="L56" i="2"/>
  <c r="L51" i="2"/>
  <c r="L43" i="2"/>
  <c r="L34" i="2"/>
  <c r="L29" i="2"/>
  <c r="N119" i="2" l="1"/>
  <c r="M175" i="2"/>
  <c r="M154" i="2"/>
  <c r="M148" i="2" s="1"/>
  <c r="M130" i="2"/>
  <c r="N60" i="2"/>
  <c r="D60" i="2"/>
  <c r="N36" i="2"/>
  <c r="O36" i="2" s="1"/>
  <c r="J225" i="2"/>
  <c r="D230" i="2"/>
  <c r="N161" i="2"/>
  <c r="M131" i="2"/>
  <c r="M110" i="2"/>
  <c r="P196" i="2"/>
  <c r="P191" i="2" s="1"/>
  <c r="D196" i="2"/>
  <c r="D162" i="2"/>
  <c r="M132" i="2"/>
  <c r="D122" i="2"/>
  <c r="N38" i="2"/>
  <c r="D195" i="2"/>
  <c r="M151" i="2"/>
  <c r="M152" i="2"/>
  <c r="N37" i="2"/>
  <c r="M27" i="2"/>
  <c r="M22" i="2" s="1"/>
  <c r="M150" i="2"/>
  <c r="M129" i="2"/>
  <c r="N17" i="2"/>
  <c r="J203" i="2"/>
  <c r="M108" i="2"/>
  <c r="M109" i="2"/>
  <c r="M103" i="2" s="1"/>
  <c r="N59" i="2"/>
  <c r="N48" i="2" s="1"/>
  <c r="M48" i="2"/>
  <c r="N33" i="2"/>
  <c r="N28" i="2" s="1"/>
  <c r="N23" i="2" s="1"/>
  <c r="M28" i="2"/>
  <c r="M17" i="2"/>
  <c r="O17" i="2"/>
  <c r="M104" i="2"/>
  <c r="M112" i="2"/>
  <c r="N30" i="2"/>
  <c r="O30" i="2" s="1"/>
  <c r="P30" i="2" s="1"/>
  <c r="M25" i="2"/>
  <c r="M47" i="2"/>
  <c r="L225" i="2"/>
  <c r="N164" i="2"/>
  <c r="O164" i="2" s="1"/>
  <c r="P164" i="2" s="1"/>
  <c r="P154" i="2" s="1"/>
  <c r="P148" i="2" s="1"/>
  <c r="N50" i="2"/>
  <c r="N44" i="2" s="1"/>
  <c r="M50" i="2"/>
  <c r="L17" i="2"/>
  <c r="N52" i="2"/>
  <c r="M46" i="2"/>
  <c r="M26" i="2"/>
  <c r="N139" i="2"/>
  <c r="N129" i="2" s="1"/>
  <c r="N140" i="2"/>
  <c r="N130" i="2" s="1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N156" i="2"/>
  <c r="N141" i="2"/>
  <c r="N131" i="2" s="1"/>
  <c r="N193" i="2"/>
  <c r="N157" i="2"/>
  <c r="N121" i="2"/>
  <c r="N110" i="2" s="1"/>
  <c r="N115" i="2"/>
  <c r="N109" i="2" s="1"/>
  <c r="M193" i="2"/>
  <c r="N178" i="2"/>
  <c r="N163" i="2"/>
  <c r="N31" i="2"/>
  <c r="M29" i="2"/>
  <c r="O38" i="2"/>
  <c r="P38" i="2" s="1"/>
  <c r="N35" i="2"/>
  <c r="N53" i="2"/>
  <c r="M51" i="2"/>
  <c r="O60" i="2"/>
  <c r="P60" i="2" s="1"/>
  <c r="P50" i="2" s="1"/>
  <c r="P44" i="2" s="1"/>
  <c r="N58" i="2"/>
  <c r="O58" i="2" s="1"/>
  <c r="P58" i="2" s="1"/>
  <c r="N57" i="2"/>
  <c r="O119" i="2"/>
  <c r="P119" i="2" s="1"/>
  <c r="M118" i="2"/>
  <c r="N122" i="2"/>
  <c r="O122" i="2" s="1"/>
  <c r="P122" i="2" s="1"/>
  <c r="M138" i="2"/>
  <c r="N142" i="2"/>
  <c r="N132" i="2" s="1"/>
  <c r="M155" i="2"/>
  <c r="N162" i="2"/>
  <c r="O162" i="2" s="1"/>
  <c r="P162" i="2" s="1"/>
  <c r="O191" i="2"/>
  <c r="N191" i="2"/>
  <c r="L190" i="2"/>
  <c r="D57" i="2" l="1"/>
  <c r="D157" i="2"/>
  <c r="P36" i="2"/>
  <c r="D36" i="2"/>
  <c r="O192" i="2"/>
  <c r="P197" i="2"/>
  <c r="P192" i="2" s="1"/>
  <c r="M21" i="2"/>
  <c r="M44" i="2"/>
  <c r="M106" i="2"/>
  <c r="M23" i="2"/>
  <c r="D38" i="2"/>
  <c r="M41" i="2"/>
  <c r="M128" i="2"/>
  <c r="D142" i="2"/>
  <c r="O161" i="2"/>
  <c r="P161" i="2" s="1"/>
  <c r="D119" i="2"/>
  <c r="N150" i="2"/>
  <c r="J222" i="2"/>
  <c r="D58" i="2"/>
  <c r="D164" i="2"/>
  <c r="D30" i="2"/>
  <c r="N152" i="2"/>
  <c r="N146" i="2" s="1"/>
  <c r="M145" i="2"/>
  <c r="M146" i="2"/>
  <c r="O33" i="2"/>
  <c r="N104" i="2"/>
  <c r="O59" i="2"/>
  <c r="O154" i="2"/>
  <c r="O148" i="2" s="1"/>
  <c r="N154" i="2"/>
  <c r="N148" i="2" s="1"/>
  <c r="O37" i="2"/>
  <c r="N27" i="2"/>
  <c r="N22" i="2" s="1"/>
  <c r="N151" i="2"/>
  <c r="N145" i="2" s="1"/>
  <c r="N112" i="2"/>
  <c r="N107" i="2" s="1"/>
  <c r="O50" i="2"/>
  <c r="O44" i="2" s="1"/>
  <c r="N46" i="2"/>
  <c r="N40" i="2" s="1"/>
  <c r="O139" i="2"/>
  <c r="N47" i="2"/>
  <c r="N41" i="2" s="1"/>
  <c r="O31" i="2"/>
  <c r="N26" i="2"/>
  <c r="N21" i="2" s="1"/>
  <c r="M40" i="2"/>
  <c r="L222" i="2"/>
  <c r="L203" i="2"/>
  <c r="N42" i="2"/>
  <c r="M227" i="2"/>
  <c r="M225" i="2"/>
  <c r="M203" i="2" s="1"/>
  <c r="O140" i="2"/>
  <c r="O52" i="2"/>
  <c r="N128" i="2"/>
  <c r="M24" i="2"/>
  <c r="M20" i="2"/>
  <c r="M149" i="2"/>
  <c r="M102" i="2"/>
  <c r="M107" i="2"/>
  <c r="O163" i="2"/>
  <c r="N103" i="2"/>
  <c r="N102" i="2"/>
  <c r="N25" i="2"/>
  <c r="M45" i="2"/>
  <c r="M42" i="2"/>
  <c r="J200" i="2"/>
  <c r="J16" i="2"/>
  <c r="J13" i="2" s="1"/>
  <c r="O142" i="2"/>
  <c r="P142" i="2" s="1"/>
  <c r="P132" i="2" s="1"/>
  <c r="O141" i="2"/>
  <c r="O114" i="2"/>
  <c r="O156" i="2"/>
  <c r="N113" i="2"/>
  <c r="N118" i="2"/>
  <c r="M190" i="2"/>
  <c r="O121" i="2"/>
  <c r="N175" i="2"/>
  <c r="N190" i="2"/>
  <c r="N51" i="2"/>
  <c r="O115" i="2"/>
  <c r="O157" i="2"/>
  <c r="P157" i="2" s="1"/>
  <c r="P151" i="2" s="1"/>
  <c r="P145" i="2" s="1"/>
  <c r="O198" i="2"/>
  <c r="O178" i="2"/>
  <c r="O53" i="2"/>
  <c r="N155" i="2"/>
  <c r="N29" i="2"/>
  <c r="O35" i="2"/>
  <c r="N34" i="2"/>
  <c r="O57" i="2"/>
  <c r="P57" i="2" s="1"/>
  <c r="N56" i="2"/>
  <c r="N138" i="2"/>
  <c r="L101" i="2"/>
  <c r="O47" i="2" l="1"/>
  <c r="P53" i="2"/>
  <c r="P47" i="2" s="1"/>
  <c r="P41" i="2" s="1"/>
  <c r="O109" i="2"/>
  <c r="O107" i="2" s="1"/>
  <c r="P115" i="2"/>
  <c r="P109" i="2" s="1"/>
  <c r="O110" i="2"/>
  <c r="P121" i="2"/>
  <c r="D121" i="2"/>
  <c r="O150" i="2"/>
  <c r="P156" i="2"/>
  <c r="D156" i="2"/>
  <c r="O48" i="2"/>
  <c r="O42" i="2" s="1"/>
  <c r="P59" i="2"/>
  <c r="M15" i="2"/>
  <c r="D225" i="2"/>
  <c r="D53" i="2"/>
  <c r="O25" i="2"/>
  <c r="D25" i="2" s="1"/>
  <c r="P35" i="2"/>
  <c r="P25" i="2" s="1"/>
  <c r="D35" i="2"/>
  <c r="O175" i="2"/>
  <c r="P178" i="2"/>
  <c r="P175" i="2" s="1"/>
  <c r="O108" i="2"/>
  <c r="P114" i="2"/>
  <c r="P108" i="2" s="1"/>
  <c r="M101" i="2"/>
  <c r="O26" i="2"/>
  <c r="O21" i="2" s="1"/>
  <c r="P31" i="2"/>
  <c r="O27" i="2"/>
  <c r="O22" i="2" s="1"/>
  <c r="P37" i="2"/>
  <c r="P27" i="2" s="1"/>
  <c r="P22" i="2" s="1"/>
  <c r="D50" i="2"/>
  <c r="P198" i="2"/>
  <c r="P193" i="2" s="1"/>
  <c r="P190" i="2" s="1"/>
  <c r="P141" i="2"/>
  <c r="P131" i="2" s="1"/>
  <c r="D141" i="2"/>
  <c r="P52" i="2"/>
  <c r="D52" i="2"/>
  <c r="O28" i="2"/>
  <c r="P33" i="2"/>
  <c r="D222" i="2"/>
  <c r="D44" i="2"/>
  <c r="D161" i="2"/>
  <c r="P163" i="2"/>
  <c r="D163" i="2"/>
  <c r="M19" i="2"/>
  <c r="P140" i="2"/>
  <c r="P130" i="2" s="1"/>
  <c r="D140" i="2"/>
  <c r="M18" i="2"/>
  <c r="N144" i="2"/>
  <c r="O129" i="2"/>
  <c r="O102" i="2" s="1"/>
  <c r="P139" i="2"/>
  <c r="D139" i="2"/>
  <c r="D114" i="2"/>
  <c r="D197" i="2"/>
  <c r="D31" i="2"/>
  <c r="O112" i="2"/>
  <c r="M143" i="2"/>
  <c r="O56" i="2"/>
  <c r="N106" i="2"/>
  <c r="N18" i="2" s="1"/>
  <c r="O29" i="2"/>
  <c r="M39" i="2"/>
  <c r="O130" i="2"/>
  <c r="O151" i="2"/>
  <c r="O131" i="2"/>
  <c r="O104" i="2" s="1"/>
  <c r="O132" i="2"/>
  <c r="D132" i="2" s="1"/>
  <c r="O152" i="2"/>
  <c r="O146" i="2" s="1"/>
  <c r="O46" i="2"/>
  <c r="O40" i="2" s="1"/>
  <c r="N16" i="2"/>
  <c r="N149" i="2"/>
  <c r="O24" i="2"/>
  <c r="N15" i="2"/>
  <c r="N24" i="2"/>
  <c r="N20" i="2"/>
  <c r="N39" i="2"/>
  <c r="N45" i="2"/>
  <c r="M14" i="2"/>
  <c r="M222" i="2"/>
  <c r="M200" i="2"/>
  <c r="L200" i="2"/>
  <c r="L16" i="2"/>
  <c r="O144" i="2"/>
  <c r="O138" i="2"/>
  <c r="O113" i="2"/>
  <c r="O118" i="2"/>
  <c r="O155" i="2"/>
  <c r="O193" i="2"/>
  <c r="O51" i="2"/>
  <c r="O227" i="2"/>
  <c r="O34" i="2"/>
  <c r="P103" i="2" l="1"/>
  <c r="D41" i="2"/>
  <c r="D112" i="2"/>
  <c r="O20" i="2"/>
  <c r="O39" i="2"/>
  <c r="O145" i="2"/>
  <c r="D145" i="2" s="1"/>
  <c r="D151" i="2"/>
  <c r="P28" i="2"/>
  <c r="P23" i="2" s="1"/>
  <c r="D33" i="2"/>
  <c r="P51" i="2"/>
  <c r="P46" i="2"/>
  <c r="D198" i="2"/>
  <c r="P110" i="2"/>
  <c r="P104" i="2" s="1"/>
  <c r="P118" i="2"/>
  <c r="P34" i="2"/>
  <c r="P138" i="2"/>
  <c r="P129" i="2"/>
  <c r="P128" i="2" s="1"/>
  <c r="O23" i="2"/>
  <c r="D178" i="2"/>
  <c r="P26" i="2"/>
  <c r="P29" i="2"/>
  <c r="P155" i="2"/>
  <c r="P150" i="2"/>
  <c r="N143" i="2"/>
  <c r="D130" i="2"/>
  <c r="P152" i="2"/>
  <c r="P146" i="2" s="1"/>
  <c r="D131" i="2"/>
  <c r="D108" i="2"/>
  <c r="P20" i="2"/>
  <c r="P24" i="2"/>
  <c r="P48" i="2"/>
  <c r="P42" i="2" s="1"/>
  <c r="P56" i="2"/>
  <c r="D115" i="2"/>
  <c r="O41" i="2"/>
  <c r="D47" i="2"/>
  <c r="O106" i="2"/>
  <c r="P113" i="2"/>
  <c r="P112" i="2"/>
  <c r="L13" i="2"/>
  <c r="O18" i="2"/>
  <c r="O103" i="2"/>
  <c r="O15" i="2" s="1"/>
  <c r="N101" i="2"/>
  <c r="O16" i="2"/>
  <c r="O45" i="2"/>
  <c r="O128" i="2"/>
  <c r="N19" i="2"/>
  <c r="N14" i="2"/>
  <c r="N13" i="2" s="1"/>
  <c r="O149" i="2"/>
  <c r="M16" i="2"/>
  <c r="M13" i="2" s="1"/>
  <c r="O143" i="2"/>
  <c r="O190" i="2"/>
  <c r="P149" i="2" l="1"/>
  <c r="P144" i="2"/>
  <c r="D150" i="2"/>
  <c r="P21" i="2"/>
  <c r="D26" i="2"/>
  <c r="D128" i="2"/>
  <c r="O19" i="2"/>
  <c r="D20" i="2"/>
  <c r="O14" i="2"/>
  <c r="P16" i="2"/>
  <c r="D129" i="2"/>
  <c r="P102" i="2"/>
  <c r="D102" i="2" s="1"/>
  <c r="D28" i="2"/>
  <c r="P40" i="2"/>
  <c r="P45" i="2"/>
  <c r="D46" i="2"/>
  <c r="D23" i="2"/>
  <c r="P106" i="2"/>
  <c r="D106" i="2" s="1"/>
  <c r="P107" i="2"/>
  <c r="O101" i="2"/>
  <c r="O13" i="2"/>
  <c r="K175" i="2"/>
  <c r="J175" i="2"/>
  <c r="I175" i="2"/>
  <c r="H175" i="2"/>
  <c r="G175" i="2"/>
  <c r="F175" i="2"/>
  <c r="E175" i="2"/>
  <c r="P39" i="2" l="1"/>
  <c r="D40" i="2"/>
  <c r="P14" i="2"/>
  <c r="D14" i="2" s="1"/>
  <c r="P15" i="2"/>
  <c r="D21" i="2"/>
  <c r="P19" i="2"/>
  <c r="D175" i="2"/>
  <c r="P143" i="2"/>
  <c r="D144" i="2"/>
  <c r="P18" i="2"/>
  <c r="P101" i="2"/>
  <c r="I220" i="2"/>
  <c r="I209" i="2" s="1"/>
  <c r="P13" i="2" l="1"/>
  <c r="I203" i="2"/>
  <c r="I200" i="2" s="1"/>
  <c r="I206" i="2"/>
  <c r="I37" i="2" l="1"/>
  <c r="D37" i="2" s="1"/>
  <c r="K34" i="2"/>
  <c r="J34" i="2"/>
  <c r="H34" i="2"/>
  <c r="G34" i="2"/>
  <c r="E34" i="2"/>
  <c r="D34" i="2" l="1"/>
  <c r="I27" i="2"/>
  <c r="I34" i="2"/>
  <c r="F34" i="2"/>
  <c r="K138" i="2"/>
  <c r="J138" i="2"/>
  <c r="I138" i="2"/>
  <c r="H138" i="2"/>
  <c r="F138" i="2"/>
  <c r="E138" i="2"/>
  <c r="D138" i="2" s="1"/>
  <c r="I22" i="2" l="1"/>
  <c r="I24" i="2"/>
  <c r="I19" i="2" l="1"/>
  <c r="I16" i="2"/>
  <c r="I13" i="2" s="1"/>
  <c r="K242" i="2"/>
  <c r="J242" i="2"/>
  <c r="I242" i="2"/>
  <c r="H242" i="2"/>
  <c r="G242" i="2"/>
  <c r="F242" i="2"/>
  <c r="E242" i="2"/>
  <c r="D242" i="2" l="1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K192" i="2"/>
  <c r="J192" i="2"/>
  <c r="I192" i="2"/>
  <c r="H192" i="2"/>
  <c r="G192" i="2"/>
  <c r="F192" i="2"/>
  <c r="E192" i="2"/>
  <c r="D192" i="2" s="1"/>
  <c r="K191" i="2"/>
  <c r="J191" i="2"/>
  <c r="I191" i="2"/>
  <c r="H191" i="2"/>
  <c r="G191" i="2"/>
  <c r="F191" i="2"/>
  <c r="E191" i="2"/>
  <c r="D191" i="2" l="1"/>
  <c r="D194" i="2"/>
  <c r="D193" i="2"/>
  <c r="G190" i="2"/>
  <c r="K190" i="2"/>
  <c r="E190" i="2"/>
  <c r="I190" i="2"/>
  <c r="H190" i="2"/>
  <c r="F190" i="2"/>
  <c r="J190" i="2"/>
  <c r="D190" i="2" l="1"/>
  <c r="H215" i="2"/>
  <c r="H158" i="2"/>
  <c r="H152" i="2" s="1"/>
  <c r="H116" i="2"/>
  <c r="H54" i="2"/>
  <c r="D54" i="2" s="1"/>
  <c r="H59" i="2"/>
  <c r="H110" i="2" l="1"/>
  <c r="D110" i="2" s="1"/>
  <c r="D116" i="2"/>
  <c r="H146" i="2"/>
  <c r="H48" i="2"/>
  <c r="H107" i="2"/>
  <c r="H104" i="2"/>
  <c r="D104" i="2" s="1"/>
  <c r="H159" i="2"/>
  <c r="H154" i="2" l="1"/>
  <c r="D154" i="2" s="1"/>
  <c r="D159" i="2"/>
  <c r="H45" i="2"/>
  <c r="H42" i="2"/>
  <c r="H220" i="2"/>
  <c r="H209" i="2" s="1"/>
  <c r="H148" i="2" l="1"/>
  <c r="D148" i="2" s="1"/>
  <c r="H149" i="2"/>
  <c r="H203" i="2"/>
  <c r="H200" i="2" s="1"/>
  <c r="H206" i="2"/>
  <c r="H39" i="2"/>
  <c r="H18" i="2" l="1"/>
  <c r="D18" i="2" s="1"/>
  <c r="H143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l="1"/>
  <c r="D109" i="2" s="1"/>
  <c r="D120" i="2"/>
  <c r="G103" i="2" l="1"/>
  <c r="G107" i="2"/>
  <c r="D107" i="2" s="1"/>
  <c r="G15" i="2" l="1"/>
  <c r="D15" i="2" s="1"/>
  <c r="D103" i="2"/>
  <c r="G101" i="2"/>
  <c r="J237" i="2"/>
  <c r="J160" i="2"/>
  <c r="J118" i="2"/>
  <c r="J56" i="2"/>
  <c r="J212" i="2"/>
  <c r="H212" i="2" l="1"/>
  <c r="G220" i="2" l="1"/>
  <c r="G209" i="2" l="1"/>
  <c r="G203" i="2" s="1"/>
  <c r="D220" i="2"/>
  <c r="E29" i="2"/>
  <c r="F51" i="2"/>
  <c r="H51" i="2"/>
  <c r="I51" i="2"/>
  <c r="J51" i="2"/>
  <c r="E51" i="2"/>
  <c r="I56" i="2"/>
  <c r="H56" i="2"/>
  <c r="G56" i="2"/>
  <c r="E56" i="2"/>
  <c r="E113" i="2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I160" i="2"/>
  <c r="H160" i="2"/>
  <c r="G160" i="2"/>
  <c r="F160" i="2"/>
  <c r="E160" i="2"/>
  <c r="J217" i="2"/>
  <c r="E217" i="2"/>
  <c r="F217" i="2"/>
  <c r="G217" i="2"/>
  <c r="H217" i="2"/>
  <c r="I217" i="2"/>
  <c r="F215" i="2"/>
  <c r="E227" i="2"/>
  <c r="F227" i="2"/>
  <c r="G227" i="2"/>
  <c r="H227" i="2"/>
  <c r="I227" i="2"/>
  <c r="J227" i="2"/>
  <c r="E237" i="2"/>
  <c r="F237" i="2"/>
  <c r="G237" i="2"/>
  <c r="H237" i="2"/>
  <c r="I237" i="2"/>
  <c r="F209" i="2" l="1"/>
  <c r="D209" i="2" s="1"/>
  <c r="D215" i="2"/>
  <c r="F152" i="2"/>
  <c r="D152" i="2" s="1"/>
  <c r="D158" i="2"/>
  <c r="D237" i="2"/>
  <c r="D217" i="2"/>
  <c r="D155" i="2"/>
  <c r="D118" i="2"/>
  <c r="G206" i="2"/>
  <c r="D227" i="2"/>
  <c r="D160" i="2"/>
  <c r="D113" i="2"/>
  <c r="F146" i="2"/>
  <c r="F149" i="2"/>
  <c r="D149" i="2" s="1"/>
  <c r="F203" i="2"/>
  <c r="G200" i="2"/>
  <c r="G16" i="2"/>
  <c r="G13" i="2" s="1"/>
  <c r="G51" i="2"/>
  <c r="D51" i="2" s="1"/>
  <c r="F155" i="2"/>
  <c r="G155" i="2"/>
  <c r="F200" i="2" l="1"/>
  <c r="D200" i="2" s="1"/>
  <c r="D203" i="2"/>
  <c r="F143" i="2"/>
  <c r="D143" i="2" s="1"/>
  <c r="D146" i="2"/>
  <c r="F206" i="2"/>
  <c r="D206" i="2" s="1"/>
  <c r="G29" i="2"/>
  <c r="F101" i="2" l="1"/>
  <c r="F59" i="2" l="1"/>
  <c r="D59" i="2" s="1"/>
  <c r="F32" i="2"/>
  <c r="F212" i="2"/>
  <c r="D212" i="2" s="1"/>
  <c r="F27" i="2" l="1"/>
  <c r="D27" i="2" s="1"/>
  <c r="D32" i="2"/>
  <c r="F48" i="2"/>
  <c r="D48" i="2" s="1"/>
  <c r="F56" i="2"/>
  <c r="D56" i="2" s="1"/>
  <c r="F29" i="2"/>
  <c r="D29" i="2" s="1"/>
  <c r="F24" i="2" l="1"/>
  <c r="D24" i="2" s="1"/>
  <c r="F22" i="2"/>
  <c r="F45" i="2"/>
  <c r="D45" i="2" s="1"/>
  <c r="F42" i="2"/>
  <c r="D42" i="2" s="1"/>
  <c r="F19" i="2" l="1"/>
  <c r="D22" i="2"/>
  <c r="D19" i="2" s="1"/>
  <c r="F16" i="2"/>
  <c r="F39" i="2"/>
  <c r="D39" i="2" s="1"/>
  <c r="F13" i="2" l="1"/>
  <c r="D16" i="2"/>
  <c r="F204" i="2"/>
  <c r="G204" i="2"/>
  <c r="H204" i="2"/>
  <c r="I204" i="2"/>
  <c r="J204" i="2"/>
  <c r="E204" i="2"/>
  <c r="E17" i="2" l="1"/>
  <c r="D204" i="2"/>
  <c r="F43" i="2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05" i="2" l="1"/>
  <c r="D17" i="2"/>
  <c r="D13" i="2" s="1"/>
  <c r="F17" i="2"/>
  <c r="D43" i="2"/>
  <c r="E101" i="2"/>
  <c r="D101" i="2" s="1"/>
</calcChain>
</file>

<file path=xl/sharedStrings.xml><?xml version="1.0" encoding="utf-8"?>
<sst xmlns="http://schemas.openxmlformats.org/spreadsheetml/2006/main" count="343" uniqueCount="108">
  <si>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</si>
  <si>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</si>
  <si>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</si>
  <si>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</si>
  <si>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</si>
  <si>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</si>
  <si>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</si>
  <si>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</si>
  <si>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</si>
  <si>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</si>
  <si>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</si>
  <si>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</si>
  <si>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</si>
  <si>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</si>
  <si>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</si>
  <si>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</si>
  <si>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</si>
  <si>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</si>
  <si>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</si>
  <si>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</si>
  <si>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</si>
  <si>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</si>
  <si>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</si>
  <si>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</si>
  <si>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</si>
  <si>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</si>
  <si>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</si>
  <si>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</si>
  <si>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</si>
  <si>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</si>
  <si>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</si>
  <si>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</si>
  <si>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</si>
  <si>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</si>
  <si>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</si>
  <si>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</si>
  <si>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</si>
  <si>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</si>
  <si>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</si>
  <si>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</si>
  <si>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</si>
  <si>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</si>
  <si>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</si>
  <si>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</si>
  <si>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</si>
  <si>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</si>
  <si>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</si>
  <si>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</si>
  <si>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</si>
  <si>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</si>
  <si>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</si>
  <si>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</si>
  <si>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</si>
  <si>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</si>
  <si>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</si>
  <si>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</si>
  <si>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</si>
  <si>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</si>
  <si>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</si>
  <si>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</si>
  <si>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</si>
  <si>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</si>
  <si>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</si>
  <si>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</si>
  <si>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</si>
  <si>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</si>
  <si>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</si>
  <si>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</si>
  <si>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</si>
  <si>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</si>
  <si>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</si>
  <si>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</si>
  <si>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</si>
  <si>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</si>
  <si>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</si>
  <si>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</si>
  <si>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</si>
  <si>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</si>
  <si>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</si>
  <si>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</si>
  <si>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</si>
  <si>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</si>
  <si>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</si>
  <si>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</si>
  <si>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</si>
  <si>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</si>
  <si>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</si>
  <si>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</si>
  <si>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</si>
  <si>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</si>
  <si>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</si>
  <si>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</si>
  <si>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</si>
  <si>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</si>
  <si>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</si>
  <si>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</si>
  <si>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</si>
  <si>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</si>
  <si>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</si>
  <si>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</si>
  <si>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</si>
  <si>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</si>
  <si>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</si>
  <si>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</si>
  <si>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</si>
  <si>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 2</t>
  </si>
  <si>
    <t xml:space="preserve">                                                      </t>
  </si>
  <si>
    <t>от 25.01.2024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</si>
</sst>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0" fontId="12" fillId="0" borderId="0" xfId="0" applyFont="1"/>
    <xf numFmtId="164" fontId="0" fillId="0" borderId="0" xfId="0" applyNumberFormat="1" applyFill="1"/>
    <xf numFmtId="164" fontId="14" fillId="0" borderId="1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2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164" fontId="5" fillId="0" borderId="1" xfId="0" applyNumberFormat="1" applyFont="1" applyBorder="1" applyAlignment="1">
      <alignment horizontal="center" vertical="top" wrapText="1"/>
    </xf>
    <xf numFmtId="0" fontId="19" fillId="0" borderId="0" xfId="0" applyFont="1"/>
    <xf numFmtId="164" fontId="3" fillId="0" borderId="0" xfId="0" applyNumberFormat="1" applyFont="1" applyFill="1" applyBorder="1" applyAlignment="1">
      <alignment horizontal="center" vertical="top" wrapText="1"/>
    </xf>
    <xf numFmtId="0" fontId="18" fillId="0" borderId="0" xfId="0" applyFont="1"/>
    <xf numFmtId="164" fontId="14" fillId="0" borderId="0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164" fontId="21" fillId="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topLeftCell="A3" zoomScale="70" zoomScaleNormal="70" workbookViewId="0">
      <selection activeCell="I4" sqref="I4:O4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3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45" bestFit="1" customWidth="1"/>
    <col min="14" max="16" width="11.140625" style="45" bestFit="1" customWidth="1"/>
    <col min="17" max="17" width="9.5703125" bestFit="1" customWidth="1"/>
  </cols>
  <sheetData>
    <row r="1" spans="1:16" ht="23.25" x14ac:dyDescent="0.25">
      <c r="I1" s="94" t="s">
        <v>105</v>
      </c>
      <c r="J1" s="94"/>
      <c r="K1" s="94"/>
      <c r="L1" s="94"/>
      <c r="M1" s="94"/>
      <c r="N1" s="94"/>
      <c r="O1" s="94"/>
      <c r="P1" s="51"/>
    </row>
    <row r="2" spans="1:16" ht="23.25" x14ac:dyDescent="0.25">
      <c r="I2" s="94" t="s">
        <v>71</v>
      </c>
      <c r="J2" s="94"/>
      <c r="K2" s="94"/>
      <c r="L2" s="94"/>
      <c r="M2" s="94"/>
      <c r="N2" s="94"/>
      <c r="O2" s="94"/>
      <c r="P2" s="51"/>
    </row>
    <row r="3" spans="1:16" ht="23.25" x14ac:dyDescent="0.25">
      <c r="I3" s="94" t="s">
        <v>72</v>
      </c>
      <c r="J3" s="94"/>
      <c r="K3" s="94"/>
      <c r="L3" s="94"/>
      <c r="M3" s="94"/>
      <c r="N3" s="94"/>
      <c r="O3" s="94"/>
      <c r="P3" s="51"/>
    </row>
    <row r="4" spans="1:16" ht="23.25" customHeight="1" x14ac:dyDescent="0.25">
      <c r="I4" s="94" t="s">
        <v>107</v>
      </c>
      <c r="J4" s="94"/>
      <c r="K4" s="94"/>
      <c r="L4" s="94"/>
      <c r="M4" s="94"/>
      <c r="N4" s="94"/>
      <c r="O4" s="94"/>
      <c r="P4" s="51"/>
    </row>
    <row r="5" spans="1:16" ht="23.25" x14ac:dyDescent="0.25">
      <c r="I5" s="29"/>
      <c r="J5" s="33"/>
      <c r="K5" s="34"/>
      <c r="L5" s="39"/>
      <c r="M5" s="40"/>
      <c r="N5" s="40"/>
      <c r="O5" s="40"/>
      <c r="P5" s="40"/>
    </row>
    <row r="6" spans="1:16" ht="23.25" x14ac:dyDescent="0.3">
      <c r="A6" s="31"/>
      <c r="B6" s="1"/>
      <c r="C6" s="1"/>
      <c r="D6" s="20"/>
      <c r="E6" s="20"/>
      <c r="F6" s="20"/>
      <c r="G6" s="20"/>
      <c r="I6" s="95" t="s">
        <v>77</v>
      </c>
      <c r="J6" s="95"/>
      <c r="K6" s="95"/>
      <c r="L6" s="95"/>
      <c r="M6" s="95"/>
      <c r="N6" s="95"/>
      <c r="O6" s="95"/>
      <c r="P6" s="51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5"/>
      <c r="M7" s="41"/>
      <c r="N7" s="41"/>
      <c r="O7" s="41"/>
      <c r="P7" s="41"/>
    </row>
    <row r="8" spans="1:16" ht="18.75" x14ac:dyDescent="0.25">
      <c r="A8" s="102" t="s">
        <v>46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51"/>
    </row>
    <row r="9" spans="1:16" s="27" customFormat="1" ht="26.25" customHeight="1" x14ac:dyDescent="0.25">
      <c r="A9" s="28"/>
      <c r="B9" s="28"/>
      <c r="C9" s="28"/>
      <c r="D9" s="50"/>
      <c r="E9" s="50"/>
      <c r="F9" s="50"/>
      <c r="G9" s="50"/>
      <c r="H9" s="50"/>
      <c r="I9" s="50"/>
      <c r="J9" s="50"/>
      <c r="K9" s="50"/>
      <c r="L9" s="50"/>
      <c r="M9" s="50"/>
      <c r="N9" s="52"/>
      <c r="O9" s="52"/>
      <c r="P9" s="52"/>
    </row>
    <row r="10" spans="1:16" ht="15.75" customHeight="1" x14ac:dyDescent="0.25">
      <c r="A10" s="109" t="s">
        <v>14</v>
      </c>
      <c r="B10" s="93" t="s">
        <v>65</v>
      </c>
      <c r="C10" s="93" t="s">
        <v>66</v>
      </c>
      <c r="D10" s="109" t="s">
        <v>78</v>
      </c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</row>
    <row r="11" spans="1:16" ht="67.5" customHeight="1" x14ac:dyDescent="0.25">
      <c r="A11" s="109"/>
      <c r="B11" s="93"/>
      <c r="C11" s="93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2">
        <v>2023</v>
      </c>
      <c r="N11" s="55">
        <v>2024</v>
      </c>
      <c r="O11" s="42">
        <v>2025</v>
      </c>
      <c r="P11" s="42">
        <v>2026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2">
        <v>13</v>
      </c>
      <c r="N12" s="42">
        <v>14</v>
      </c>
      <c r="O12" s="42">
        <v>15</v>
      </c>
      <c r="P12" s="42">
        <v>16</v>
      </c>
    </row>
    <row r="13" spans="1:16" ht="15.75" x14ac:dyDescent="0.25">
      <c r="A13" s="103" t="s">
        <v>64</v>
      </c>
      <c r="B13" s="106" t="s">
        <v>68</v>
      </c>
      <c r="C13" s="4" t="s">
        <v>0</v>
      </c>
      <c r="D13" s="13">
        <f>SUM(D14:D18)-D17</f>
        <v>6131511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38">
        <f t="shared" si="0"/>
        <v>715130.70000000007</v>
      </c>
      <c r="N13" s="53">
        <f t="shared" si="0"/>
        <v>649260.1</v>
      </c>
      <c r="O13" s="38">
        <f t="shared" si="0"/>
        <v>669365.5</v>
      </c>
      <c r="P13" s="38">
        <f t="shared" ref="P13" si="1">P14+P15+P16+P18</f>
        <v>682979.6</v>
      </c>
    </row>
    <row r="14" spans="1:16" ht="15.75" x14ac:dyDescent="0.25">
      <c r="A14" s="104"/>
      <c r="B14" s="107"/>
      <c r="C14" s="5" t="s">
        <v>1</v>
      </c>
      <c r="D14" s="10">
        <f>SUM(E14:P14)</f>
        <v>39665.5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54">
        <f t="shared" si="2"/>
        <v>7760</v>
      </c>
      <c r="O14" s="18">
        <f t="shared" si="2"/>
        <v>0</v>
      </c>
      <c r="P14" s="18">
        <f t="shared" ref="P14" si="3">P20+P40+P102+P144+P201</f>
        <v>0</v>
      </c>
    </row>
    <row r="15" spans="1:16" ht="15.75" x14ac:dyDescent="0.25">
      <c r="A15" s="104"/>
      <c r="B15" s="107"/>
      <c r="C15" s="5" t="s">
        <v>2</v>
      </c>
      <c r="D15" s="10">
        <f t="shared" ref="D15:D18" si="4">SUM(E15:P15)</f>
        <v>30958.300000000003</v>
      </c>
      <c r="E15" s="10">
        <f t="shared" ref="E15:O15" si="5">E21+E41+E103+E145+E202</f>
        <v>0</v>
      </c>
      <c r="F15" s="10">
        <f t="shared" si="5"/>
        <v>0</v>
      </c>
      <c r="G15" s="10">
        <f t="shared" si="5"/>
        <v>107.60000000000001</v>
      </c>
      <c r="H15" s="10">
        <f t="shared" si="5"/>
        <v>0</v>
      </c>
      <c r="I15" s="10">
        <f t="shared" si="5"/>
        <v>10287.200000000001</v>
      </c>
      <c r="J15" s="10">
        <f t="shared" si="5"/>
        <v>5740.8</v>
      </c>
      <c r="K15" s="11">
        <f t="shared" si="5"/>
        <v>9094.7999999999993</v>
      </c>
      <c r="L15" s="11">
        <f t="shared" si="5"/>
        <v>1968.4</v>
      </c>
      <c r="M15" s="18">
        <f t="shared" si="5"/>
        <v>3519.5</v>
      </c>
      <c r="N15" s="54">
        <f t="shared" si="5"/>
        <v>240</v>
      </c>
      <c r="O15" s="18">
        <f t="shared" si="5"/>
        <v>0</v>
      </c>
      <c r="P15" s="18">
        <f t="shared" ref="P15" si="6">P21+P41+P103+P145+P202</f>
        <v>0</v>
      </c>
    </row>
    <row r="16" spans="1:16" ht="15.75" x14ac:dyDescent="0.25">
      <c r="A16" s="104"/>
      <c r="B16" s="107"/>
      <c r="C16" s="6" t="s">
        <v>47</v>
      </c>
      <c r="D16" s="10">
        <f t="shared" si="4"/>
        <v>4879172.5</v>
      </c>
      <c r="E16" s="10">
        <f t="shared" ref="E16:O16" si="7">E22+E42+E104+E146+E203</f>
        <v>218462.69999999998</v>
      </c>
      <c r="F16" s="10">
        <f t="shared" si="7"/>
        <v>211483.4</v>
      </c>
      <c r="G16" s="10">
        <f t="shared" si="7"/>
        <v>260841.5</v>
      </c>
      <c r="H16" s="10">
        <f t="shared" si="7"/>
        <v>298328.30000000005</v>
      </c>
      <c r="I16" s="10">
        <f t="shared" si="7"/>
        <v>354782.69999999995</v>
      </c>
      <c r="J16" s="10">
        <f t="shared" si="7"/>
        <v>390533.1</v>
      </c>
      <c r="K16" s="11">
        <f t="shared" si="7"/>
        <v>471454.6</v>
      </c>
      <c r="L16" s="11">
        <f t="shared" si="7"/>
        <v>465847.5</v>
      </c>
      <c r="M16" s="18">
        <f t="shared" si="7"/>
        <v>546533.5</v>
      </c>
      <c r="N16" s="54">
        <f t="shared" si="7"/>
        <v>530360.1</v>
      </c>
      <c r="O16" s="18">
        <f t="shared" si="7"/>
        <v>558465.5</v>
      </c>
      <c r="P16" s="18">
        <f t="shared" ref="P16" si="8">P22+P42+P104+P146+P203</f>
        <v>572079.6</v>
      </c>
    </row>
    <row r="17" spans="1:18" s="49" customFormat="1" ht="15.75" x14ac:dyDescent="0.25">
      <c r="A17" s="104"/>
      <c r="B17" s="107"/>
      <c r="C17" s="16" t="s">
        <v>15</v>
      </c>
      <c r="D17" s="48">
        <f>SUM(E17:P17)</f>
        <v>14420.199999999999</v>
      </c>
      <c r="E17" s="48">
        <f t="shared" ref="E17:O17" si="9">E43+E111+E147+E204</f>
        <v>14420.199999999999</v>
      </c>
      <c r="F17" s="48">
        <f t="shared" si="9"/>
        <v>0</v>
      </c>
      <c r="G17" s="48">
        <f t="shared" si="9"/>
        <v>0</v>
      </c>
      <c r="H17" s="48">
        <f t="shared" si="9"/>
        <v>0</v>
      </c>
      <c r="I17" s="48">
        <f t="shared" si="9"/>
        <v>0</v>
      </c>
      <c r="J17" s="48">
        <f t="shared" si="9"/>
        <v>0</v>
      </c>
      <c r="K17" s="15">
        <f t="shared" si="9"/>
        <v>0</v>
      </c>
      <c r="L17" s="15">
        <f t="shared" si="9"/>
        <v>0</v>
      </c>
      <c r="M17" s="43">
        <f t="shared" si="9"/>
        <v>0</v>
      </c>
      <c r="N17" s="43">
        <f t="shared" si="9"/>
        <v>0</v>
      </c>
      <c r="O17" s="43">
        <f t="shared" si="9"/>
        <v>0</v>
      </c>
      <c r="P17" s="43">
        <f t="shared" ref="P17" si="10">P43+P111+P147+P204</f>
        <v>0</v>
      </c>
    </row>
    <row r="18" spans="1:18" ht="15.75" x14ac:dyDescent="0.25">
      <c r="A18" s="105"/>
      <c r="B18" s="108"/>
      <c r="C18" s="22" t="s">
        <v>4</v>
      </c>
      <c r="D18" s="10">
        <f t="shared" si="4"/>
        <v>1181714.7</v>
      </c>
      <c r="E18" s="11">
        <f t="shared" ref="E18:O18" si="11">E23+E50+E106+E148+E211</f>
        <v>63111.899999999994</v>
      </c>
      <c r="F18" s="11">
        <f t="shared" si="11"/>
        <v>64840.6</v>
      </c>
      <c r="G18" s="11">
        <f t="shared" si="11"/>
        <v>75800</v>
      </c>
      <c r="H18" s="11">
        <f t="shared" si="11"/>
        <v>91250.7</v>
      </c>
      <c r="I18" s="11">
        <f t="shared" si="11"/>
        <v>95550</v>
      </c>
      <c r="J18" s="11">
        <f t="shared" si="11"/>
        <v>95550</v>
      </c>
      <c r="K18" s="11">
        <f t="shared" si="11"/>
        <v>96150</v>
      </c>
      <c r="L18" s="11">
        <f t="shared" si="11"/>
        <v>117831.09999999999</v>
      </c>
      <c r="M18" s="18">
        <f t="shared" si="11"/>
        <v>148930.4</v>
      </c>
      <c r="N18" s="18">
        <f t="shared" si="11"/>
        <v>110900</v>
      </c>
      <c r="O18" s="18">
        <f t="shared" si="11"/>
        <v>110900</v>
      </c>
      <c r="P18" s="18">
        <f t="shared" ref="P18" si="12">P23+P50+P106+P148+P211</f>
        <v>110900</v>
      </c>
      <c r="Q18" s="46"/>
      <c r="R18" s="47"/>
    </row>
    <row r="19" spans="1:18" ht="15.75" x14ac:dyDescent="0.25">
      <c r="A19" s="79" t="s">
        <v>5</v>
      </c>
      <c r="B19" s="103" t="s">
        <v>6</v>
      </c>
      <c r="C19" s="7" t="s">
        <v>0</v>
      </c>
      <c r="D19" s="13">
        <f>SUM(D20:D23)</f>
        <v>48141.999999999993</v>
      </c>
      <c r="E19" s="14">
        <f>SUM(E20:E23)</f>
        <v>418.3</v>
      </c>
      <c r="F19" s="14">
        <f t="shared" ref="F19:O19" si="13">SUM(F20:F23)</f>
        <v>749.4</v>
      </c>
      <c r="G19" s="14">
        <f t="shared" si="13"/>
        <v>18602.3</v>
      </c>
      <c r="H19" s="14">
        <f t="shared" si="13"/>
        <v>332.9</v>
      </c>
      <c r="I19" s="14">
        <f t="shared" si="13"/>
        <v>6635</v>
      </c>
      <c r="J19" s="14">
        <f t="shared" si="13"/>
        <v>3410.8</v>
      </c>
      <c r="K19" s="14">
        <f t="shared" si="13"/>
        <v>9722.7999999999993</v>
      </c>
      <c r="L19" s="14">
        <f t="shared" si="13"/>
        <v>2808.7000000000003</v>
      </c>
      <c r="M19" s="38">
        <f t="shared" si="13"/>
        <v>1788.7</v>
      </c>
      <c r="N19" s="38">
        <f t="shared" si="13"/>
        <v>1169</v>
      </c>
      <c r="O19" s="38">
        <f t="shared" si="13"/>
        <v>1541.6</v>
      </c>
      <c r="P19" s="38">
        <f t="shared" ref="P19" si="14">SUM(P20:P23)</f>
        <v>962.5</v>
      </c>
      <c r="Q19" s="47"/>
      <c r="R19" s="47"/>
    </row>
    <row r="20" spans="1:18" ht="15.75" x14ac:dyDescent="0.25">
      <c r="A20" s="80"/>
      <c r="B20" s="104"/>
      <c r="C20" s="6" t="s">
        <v>1</v>
      </c>
      <c r="D20" s="10">
        <f t="shared" ref="D20:D26" si="15">SUM(E20:P20)</f>
        <v>0</v>
      </c>
      <c r="E20" s="11">
        <f t="shared" ref="E20:O20" si="16">E25</f>
        <v>0</v>
      </c>
      <c r="F20" s="11">
        <f t="shared" si="16"/>
        <v>0</v>
      </c>
      <c r="G20" s="11">
        <f t="shared" si="16"/>
        <v>0</v>
      </c>
      <c r="H20" s="11">
        <f t="shared" si="16"/>
        <v>0</v>
      </c>
      <c r="I20" s="11">
        <f t="shared" si="16"/>
        <v>0</v>
      </c>
      <c r="J20" s="11">
        <f t="shared" si="16"/>
        <v>0</v>
      </c>
      <c r="K20" s="11">
        <f t="shared" si="16"/>
        <v>0</v>
      </c>
      <c r="L20" s="11">
        <f t="shared" si="16"/>
        <v>0</v>
      </c>
      <c r="M20" s="18">
        <f t="shared" si="16"/>
        <v>0</v>
      </c>
      <c r="N20" s="18">
        <f t="shared" si="16"/>
        <v>0</v>
      </c>
      <c r="O20" s="18">
        <f t="shared" si="16"/>
        <v>0</v>
      </c>
      <c r="P20" s="18">
        <f t="shared" ref="P20" si="17">P25</f>
        <v>0</v>
      </c>
    </row>
    <row r="21" spans="1:18" ht="15.75" x14ac:dyDescent="0.25">
      <c r="A21" s="80"/>
      <c r="B21" s="104"/>
      <c r="C21" s="6" t="s">
        <v>2</v>
      </c>
      <c r="D21" s="10">
        <f t="shared" si="15"/>
        <v>5287.2</v>
      </c>
      <c r="E21" s="11">
        <f t="shared" ref="E21:F23" si="18">E26</f>
        <v>0</v>
      </c>
      <c r="F21" s="11">
        <f t="shared" si="18"/>
        <v>0</v>
      </c>
      <c r="G21" s="11">
        <f t="shared" ref="G21:M21" si="19">G26</f>
        <v>0</v>
      </c>
      <c r="H21" s="11">
        <f t="shared" si="19"/>
        <v>0</v>
      </c>
      <c r="I21" s="11">
        <f t="shared" si="19"/>
        <v>5287.2</v>
      </c>
      <c r="J21" s="11">
        <f t="shared" si="19"/>
        <v>0</v>
      </c>
      <c r="K21" s="11">
        <f t="shared" si="19"/>
        <v>0</v>
      </c>
      <c r="L21" s="11">
        <f t="shared" si="19"/>
        <v>0</v>
      </c>
      <c r="M21" s="18">
        <f t="shared" si="19"/>
        <v>0</v>
      </c>
      <c r="N21" s="18">
        <f t="shared" ref="N21:O21" si="20">N26</f>
        <v>0</v>
      </c>
      <c r="O21" s="18">
        <f t="shared" si="20"/>
        <v>0</v>
      </c>
      <c r="P21" s="18">
        <f t="shared" ref="P21" si="21">P26</f>
        <v>0</v>
      </c>
    </row>
    <row r="22" spans="1:18" ht="15.75" x14ac:dyDescent="0.25">
      <c r="A22" s="80"/>
      <c r="B22" s="104"/>
      <c r="C22" s="6" t="s">
        <v>3</v>
      </c>
      <c r="D22" s="10">
        <f t="shared" si="15"/>
        <v>42854.799999999996</v>
      </c>
      <c r="E22" s="11">
        <f t="shared" si="18"/>
        <v>418.3</v>
      </c>
      <c r="F22" s="11">
        <f t="shared" si="18"/>
        <v>749.4</v>
      </c>
      <c r="G22" s="11">
        <f t="shared" ref="G22:M22" si="22">G27</f>
        <v>18602.3</v>
      </c>
      <c r="H22" s="11">
        <f t="shared" si="22"/>
        <v>332.9</v>
      </c>
      <c r="I22" s="11">
        <f t="shared" si="22"/>
        <v>1347.8</v>
      </c>
      <c r="J22" s="11">
        <f t="shared" si="22"/>
        <v>3410.8</v>
      </c>
      <c r="K22" s="11">
        <f t="shared" si="22"/>
        <v>9722.7999999999993</v>
      </c>
      <c r="L22" s="11">
        <f t="shared" si="22"/>
        <v>2808.7000000000003</v>
      </c>
      <c r="M22" s="18">
        <f t="shared" si="22"/>
        <v>1788.7</v>
      </c>
      <c r="N22" s="18">
        <f t="shared" ref="N22:O22" si="23">N27</f>
        <v>1169</v>
      </c>
      <c r="O22" s="18">
        <f t="shared" si="23"/>
        <v>1541.6</v>
      </c>
      <c r="P22" s="18">
        <f t="shared" ref="P22" si="24">P27</f>
        <v>962.5</v>
      </c>
    </row>
    <row r="23" spans="1:18" ht="15.75" x14ac:dyDescent="0.25">
      <c r="A23" s="80"/>
      <c r="B23" s="104"/>
      <c r="C23" s="12" t="s">
        <v>4</v>
      </c>
      <c r="D23" s="10">
        <f t="shared" si="15"/>
        <v>0</v>
      </c>
      <c r="E23" s="11">
        <f t="shared" si="18"/>
        <v>0</v>
      </c>
      <c r="F23" s="11">
        <f t="shared" si="18"/>
        <v>0</v>
      </c>
      <c r="G23" s="11">
        <f t="shared" ref="G23:M23" si="25">G28</f>
        <v>0</v>
      </c>
      <c r="H23" s="11">
        <f t="shared" si="25"/>
        <v>0</v>
      </c>
      <c r="I23" s="11">
        <f t="shared" si="25"/>
        <v>0</v>
      </c>
      <c r="J23" s="11">
        <f t="shared" si="25"/>
        <v>0</v>
      </c>
      <c r="K23" s="11">
        <f t="shared" si="25"/>
        <v>0</v>
      </c>
      <c r="L23" s="11">
        <f t="shared" si="25"/>
        <v>0</v>
      </c>
      <c r="M23" s="18">
        <f t="shared" si="25"/>
        <v>0</v>
      </c>
      <c r="N23" s="18">
        <f t="shared" ref="N23:O23" si="26">N28</f>
        <v>0</v>
      </c>
      <c r="O23" s="18">
        <f t="shared" si="26"/>
        <v>0</v>
      </c>
      <c r="P23" s="18">
        <f t="shared" ref="P23" si="27">P28</f>
        <v>0</v>
      </c>
    </row>
    <row r="24" spans="1:18" ht="15.75" x14ac:dyDescent="0.25">
      <c r="A24" s="57" t="s">
        <v>18</v>
      </c>
      <c r="B24" s="86" t="s">
        <v>33</v>
      </c>
      <c r="C24" s="6" t="s">
        <v>16</v>
      </c>
      <c r="D24" s="10">
        <f t="shared" si="15"/>
        <v>48141.999999999993</v>
      </c>
      <c r="E24" s="11">
        <f>SUM(E25:E28)</f>
        <v>418.3</v>
      </c>
      <c r="F24" s="11">
        <f t="shared" ref="F24:O24" si="28">SUM(F25:F28)</f>
        <v>749.4</v>
      </c>
      <c r="G24" s="11">
        <f t="shared" si="28"/>
        <v>18602.3</v>
      </c>
      <c r="H24" s="11">
        <f t="shared" si="28"/>
        <v>332.9</v>
      </c>
      <c r="I24" s="11">
        <f t="shared" si="28"/>
        <v>6635</v>
      </c>
      <c r="J24" s="11">
        <f t="shared" si="28"/>
        <v>3410.8</v>
      </c>
      <c r="K24" s="11">
        <f t="shared" si="28"/>
        <v>9722.7999999999993</v>
      </c>
      <c r="L24" s="11">
        <f t="shared" si="28"/>
        <v>2808.7000000000003</v>
      </c>
      <c r="M24" s="18">
        <f t="shared" si="28"/>
        <v>1788.7</v>
      </c>
      <c r="N24" s="18">
        <f t="shared" si="28"/>
        <v>1169</v>
      </c>
      <c r="O24" s="18">
        <f t="shared" si="28"/>
        <v>1541.6</v>
      </c>
      <c r="P24" s="18">
        <f t="shared" ref="P24" si="29">SUM(P25:P28)</f>
        <v>962.5</v>
      </c>
    </row>
    <row r="25" spans="1:18" ht="15.75" x14ac:dyDescent="0.25">
      <c r="A25" s="57"/>
      <c r="B25" s="86"/>
      <c r="C25" s="6" t="s">
        <v>1</v>
      </c>
      <c r="D25" s="10">
        <f t="shared" si="15"/>
        <v>0</v>
      </c>
      <c r="E25" s="11">
        <f t="shared" ref="E25:K25" si="30">E30+E35</f>
        <v>0</v>
      </c>
      <c r="F25" s="11">
        <f t="shared" si="30"/>
        <v>0</v>
      </c>
      <c r="G25" s="11">
        <f t="shared" si="30"/>
        <v>0</v>
      </c>
      <c r="H25" s="11">
        <f t="shared" si="30"/>
        <v>0</v>
      </c>
      <c r="I25" s="11">
        <f t="shared" si="30"/>
        <v>0</v>
      </c>
      <c r="J25" s="11">
        <f t="shared" si="30"/>
        <v>0</v>
      </c>
      <c r="K25" s="11">
        <f t="shared" si="30"/>
        <v>0</v>
      </c>
      <c r="L25" s="11">
        <f t="shared" ref="L25:O25" si="31">L30+L35</f>
        <v>0</v>
      </c>
      <c r="M25" s="18">
        <f t="shared" si="31"/>
        <v>0</v>
      </c>
      <c r="N25" s="18">
        <f t="shared" si="31"/>
        <v>0</v>
      </c>
      <c r="O25" s="18">
        <f t="shared" si="31"/>
        <v>0</v>
      </c>
      <c r="P25" s="18">
        <f t="shared" ref="P25" si="32">P30+P35</f>
        <v>0</v>
      </c>
    </row>
    <row r="26" spans="1:18" ht="15.75" x14ac:dyDescent="0.25">
      <c r="A26" s="57"/>
      <c r="B26" s="86"/>
      <c r="C26" s="6" t="s">
        <v>2</v>
      </c>
      <c r="D26" s="10">
        <f t="shared" si="15"/>
        <v>5287.2</v>
      </c>
      <c r="E26" s="11">
        <f t="shared" ref="E26:F28" si="33">E31+E36</f>
        <v>0</v>
      </c>
      <c r="F26" s="11">
        <f t="shared" si="33"/>
        <v>0</v>
      </c>
      <c r="G26" s="11">
        <f t="shared" ref="G26:K26" si="34">G31+G36</f>
        <v>0</v>
      </c>
      <c r="H26" s="11">
        <f t="shared" si="34"/>
        <v>0</v>
      </c>
      <c r="I26" s="11">
        <f t="shared" si="34"/>
        <v>5287.2</v>
      </c>
      <c r="J26" s="11">
        <f t="shared" si="34"/>
        <v>0</v>
      </c>
      <c r="K26" s="11">
        <f t="shared" si="34"/>
        <v>0</v>
      </c>
      <c r="L26" s="11">
        <f t="shared" ref="L26:O26" si="35">L31+L36</f>
        <v>0</v>
      </c>
      <c r="M26" s="18">
        <f t="shared" si="35"/>
        <v>0</v>
      </c>
      <c r="N26" s="18">
        <f t="shared" si="35"/>
        <v>0</v>
      </c>
      <c r="O26" s="18">
        <f t="shared" si="35"/>
        <v>0</v>
      </c>
      <c r="P26" s="18">
        <f t="shared" ref="P26" si="36">P31+P36</f>
        <v>0</v>
      </c>
    </row>
    <row r="27" spans="1:18" ht="15.75" x14ac:dyDescent="0.25">
      <c r="A27" s="57"/>
      <c r="B27" s="86"/>
      <c r="C27" s="6" t="s">
        <v>3</v>
      </c>
      <c r="D27" s="10">
        <f>SUM(E27:P27)</f>
        <v>42854.799999999996</v>
      </c>
      <c r="E27" s="11">
        <f t="shared" si="33"/>
        <v>418.3</v>
      </c>
      <c r="F27" s="11">
        <f t="shared" si="33"/>
        <v>749.4</v>
      </c>
      <c r="G27" s="11">
        <f t="shared" ref="G27:J27" si="37">G32+G37</f>
        <v>18602.3</v>
      </c>
      <c r="H27" s="11">
        <f t="shared" si="37"/>
        <v>332.9</v>
      </c>
      <c r="I27" s="11">
        <f t="shared" si="37"/>
        <v>1347.8</v>
      </c>
      <c r="J27" s="11">
        <f t="shared" si="37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38">M32+M37</f>
        <v>1788.7</v>
      </c>
      <c r="N27" s="18">
        <f t="shared" si="38"/>
        <v>1169</v>
      </c>
      <c r="O27" s="18">
        <f t="shared" si="38"/>
        <v>1541.6</v>
      </c>
      <c r="P27" s="18">
        <f t="shared" ref="P27" si="39">P32+P37</f>
        <v>962.5</v>
      </c>
    </row>
    <row r="28" spans="1:18" ht="15.75" x14ac:dyDescent="0.25">
      <c r="A28" s="57"/>
      <c r="B28" s="86"/>
      <c r="C28" s="12" t="s">
        <v>4</v>
      </c>
      <c r="D28" s="10">
        <f t="shared" ref="D28:D43" si="40">SUM(E28:P28)</f>
        <v>0</v>
      </c>
      <c r="E28" s="11">
        <f t="shared" si="33"/>
        <v>0</v>
      </c>
      <c r="F28" s="11">
        <f t="shared" si="33"/>
        <v>0</v>
      </c>
      <c r="G28" s="11">
        <f t="shared" ref="G28:K28" si="41">G33+G38</f>
        <v>0</v>
      </c>
      <c r="H28" s="11">
        <f t="shared" si="41"/>
        <v>0</v>
      </c>
      <c r="I28" s="11">
        <f t="shared" si="41"/>
        <v>0</v>
      </c>
      <c r="J28" s="11">
        <f t="shared" si="41"/>
        <v>0</v>
      </c>
      <c r="K28" s="11">
        <f t="shared" si="41"/>
        <v>0</v>
      </c>
      <c r="L28" s="11">
        <f t="shared" ref="L28:O28" si="42">L33+L38</f>
        <v>0</v>
      </c>
      <c r="M28" s="18">
        <f t="shared" si="42"/>
        <v>0</v>
      </c>
      <c r="N28" s="18">
        <f t="shared" si="42"/>
        <v>0</v>
      </c>
      <c r="O28" s="18">
        <f t="shared" si="42"/>
        <v>0</v>
      </c>
      <c r="P28" s="18">
        <f t="shared" ref="P28" si="43">P33+P38</f>
        <v>0</v>
      </c>
    </row>
    <row r="29" spans="1:18" ht="15.75" x14ac:dyDescent="0.25">
      <c r="A29" s="96" t="s">
        <v>42</v>
      </c>
      <c r="B29" s="99" t="s">
        <v>90</v>
      </c>
      <c r="C29" s="6" t="s">
        <v>16</v>
      </c>
      <c r="D29" s="10">
        <f t="shared" si="40"/>
        <v>42267.299999999996</v>
      </c>
      <c r="E29" s="11">
        <f t="shared" ref="E29:J29" si="44">SUM(E30:E33)</f>
        <v>418.3</v>
      </c>
      <c r="F29" s="11">
        <f t="shared" si="44"/>
        <v>749.4</v>
      </c>
      <c r="G29" s="11">
        <f t="shared" si="44"/>
        <v>18602.3</v>
      </c>
      <c r="H29" s="11">
        <f t="shared" si="44"/>
        <v>332.9</v>
      </c>
      <c r="I29" s="11">
        <f t="shared" si="44"/>
        <v>760.3</v>
      </c>
      <c r="J29" s="11">
        <f t="shared" si="44"/>
        <v>3410.8</v>
      </c>
      <c r="K29" s="11">
        <f t="shared" ref="K29:L29" si="45">SUM(K30:K33)</f>
        <v>9722.7999999999993</v>
      </c>
      <c r="L29" s="11">
        <f t="shared" si="45"/>
        <v>2808.7000000000003</v>
      </c>
      <c r="M29" s="18">
        <f t="shared" ref="M29:O29" si="46">SUM(M30:M33)</f>
        <v>1788.7</v>
      </c>
      <c r="N29" s="18">
        <f t="shared" si="46"/>
        <v>1169</v>
      </c>
      <c r="O29" s="18">
        <f t="shared" si="46"/>
        <v>1541.6</v>
      </c>
      <c r="P29" s="18">
        <f t="shared" ref="P29" si="47">SUM(P30:P33)</f>
        <v>962.5</v>
      </c>
    </row>
    <row r="30" spans="1:18" ht="15.75" x14ac:dyDescent="0.25">
      <c r="A30" s="97"/>
      <c r="B30" s="100"/>
      <c r="C30" s="6" t="s">
        <v>1</v>
      </c>
      <c r="D30" s="10">
        <f t="shared" si="40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48">L30</f>
        <v>0</v>
      </c>
      <c r="N30" s="18">
        <f t="shared" si="48"/>
        <v>0</v>
      </c>
      <c r="O30" s="18">
        <f>N30</f>
        <v>0</v>
      </c>
      <c r="P30" s="18">
        <f>O30</f>
        <v>0</v>
      </c>
    </row>
    <row r="31" spans="1:18" ht="15.75" x14ac:dyDescent="0.25">
      <c r="A31" s="97"/>
      <c r="B31" s="100"/>
      <c r="C31" s="6" t="s">
        <v>2</v>
      </c>
      <c r="D31" s="10">
        <f t="shared" si="40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49">L31</f>
        <v>0</v>
      </c>
      <c r="N31" s="18">
        <f t="shared" si="49"/>
        <v>0</v>
      </c>
      <c r="O31" s="18">
        <f>N31</f>
        <v>0</v>
      </c>
      <c r="P31" s="18">
        <f>O31</f>
        <v>0</v>
      </c>
    </row>
    <row r="32" spans="1:18" ht="15.75" x14ac:dyDescent="0.25">
      <c r="A32" s="97"/>
      <c r="B32" s="100"/>
      <c r="C32" s="6" t="s">
        <v>3</v>
      </c>
      <c r="D32" s="10">
        <f t="shared" si="40"/>
        <v>42267.299999999996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f>1423.9+239.5+350-224.7</f>
        <v>1788.7</v>
      </c>
      <c r="N32" s="18">
        <v>1169</v>
      </c>
      <c r="O32" s="18">
        <v>1541.6</v>
      </c>
      <c r="P32" s="18">
        <v>962.5</v>
      </c>
    </row>
    <row r="33" spans="1:16" ht="15.75" x14ac:dyDescent="0.25">
      <c r="A33" s="98"/>
      <c r="B33" s="101"/>
      <c r="C33" s="12" t="s">
        <v>4</v>
      </c>
      <c r="D33" s="10">
        <f t="shared" si="40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50">L33</f>
        <v>0</v>
      </c>
      <c r="N33" s="18">
        <f t="shared" si="50"/>
        <v>0</v>
      </c>
      <c r="O33" s="18">
        <f>N33</f>
        <v>0</v>
      </c>
      <c r="P33" s="18">
        <f>O33</f>
        <v>0</v>
      </c>
    </row>
    <row r="34" spans="1:16" ht="15.75" x14ac:dyDescent="0.25">
      <c r="A34" s="96" t="s">
        <v>56</v>
      </c>
      <c r="B34" s="99" t="s">
        <v>57</v>
      </c>
      <c r="C34" s="6" t="s">
        <v>16</v>
      </c>
      <c r="D34" s="10">
        <f t="shared" si="40"/>
        <v>5874.7</v>
      </c>
      <c r="E34" s="11">
        <f t="shared" ref="E34:K34" si="51">SUM(E35:E38)</f>
        <v>0</v>
      </c>
      <c r="F34" s="11">
        <f t="shared" si="51"/>
        <v>0</v>
      </c>
      <c r="G34" s="11">
        <f t="shared" si="51"/>
        <v>0</v>
      </c>
      <c r="H34" s="11">
        <f t="shared" si="51"/>
        <v>0</v>
      </c>
      <c r="I34" s="11">
        <f t="shared" si="51"/>
        <v>5874.7</v>
      </c>
      <c r="J34" s="11">
        <f t="shared" si="51"/>
        <v>0</v>
      </c>
      <c r="K34" s="11">
        <f t="shared" si="51"/>
        <v>0</v>
      </c>
      <c r="L34" s="11">
        <f t="shared" ref="L34:O34" si="52">SUM(L35:L38)</f>
        <v>0</v>
      </c>
      <c r="M34" s="18">
        <f t="shared" si="52"/>
        <v>0</v>
      </c>
      <c r="N34" s="18">
        <f t="shared" si="52"/>
        <v>0</v>
      </c>
      <c r="O34" s="18">
        <f t="shared" si="52"/>
        <v>0</v>
      </c>
      <c r="P34" s="18">
        <f t="shared" ref="P34" si="53">SUM(P35:P38)</f>
        <v>0</v>
      </c>
    </row>
    <row r="35" spans="1:16" ht="15.75" x14ac:dyDescent="0.25">
      <c r="A35" s="97"/>
      <c r="B35" s="100"/>
      <c r="C35" s="6" t="s">
        <v>1</v>
      </c>
      <c r="D35" s="10">
        <f t="shared" si="40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54">L35</f>
        <v>0</v>
      </c>
      <c r="N35" s="18">
        <f t="shared" si="54"/>
        <v>0</v>
      </c>
      <c r="O35" s="18">
        <f t="shared" ref="O35:P38" si="55">N35</f>
        <v>0</v>
      </c>
      <c r="P35" s="18">
        <f t="shared" si="55"/>
        <v>0</v>
      </c>
    </row>
    <row r="36" spans="1:16" ht="15.75" x14ac:dyDescent="0.25">
      <c r="A36" s="97"/>
      <c r="B36" s="100"/>
      <c r="C36" s="6" t="s">
        <v>2</v>
      </c>
      <c r="D36" s="10">
        <f t="shared" si="40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56">L36</f>
        <v>0</v>
      </c>
      <c r="N36" s="18">
        <f t="shared" si="56"/>
        <v>0</v>
      </c>
      <c r="O36" s="18">
        <f t="shared" si="55"/>
        <v>0</v>
      </c>
      <c r="P36" s="18">
        <f t="shared" si="55"/>
        <v>0</v>
      </c>
    </row>
    <row r="37" spans="1:16" ht="15.75" x14ac:dyDescent="0.25">
      <c r="A37" s="97"/>
      <c r="B37" s="100"/>
      <c r="C37" s="6" t="s">
        <v>3</v>
      </c>
      <c r="D37" s="10">
        <f t="shared" si="40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57">L37</f>
        <v>0</v>
      </c>
      <c r="N37" s="18">
        <f t="shared" si="57"/>
        <v>0</v>
      </c>
      <c r="O37" s="18">
        <f t="shared" si="55"/>
        <v>0</v>
      </c>
      <c r="P37" s="18">
        <f t="shared" si="55"/>
        <v>0</v>
      </c>
    </row>
    <row r="38" spans="1:16" ht="15.75" x14ac:dyDescent="0.25">
      <c r="A38" s="98"/>
      <c r="B38" s="101"/>
      <c r="C38" s="12" t="s">
        <v>4</v>
      </c>
      <c r="D38" s="10">
        <f t="shared" si="40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58">L38</f>
        <v>0</v>
      </c>
      <c r="N38" s="18">
        <f t="shared" si="58"/>
        <v>0</v>
      </c>
      <c r="O38" s="18">
        <f t="shared" si="55"/>
        <v>0</v>
      </c>
      <c r="P38" s="18">
        <f t="shared" si="55"/>
        <v>0</v>
      </c>
    </row>
    <row r="39" spans="1:16" ht="15.75" x14ac:dyDescent="0.25">
      <c r="A39" s="82" t="s">
        <v>7</v>
      </c>
      <c r="B39" s="84" t="s">
        <v>8</v>
      </c>
      <c r="C39" s="7" t="s">
        <v>0</v>
      </c>
      <c r="D39" s="13">
        <f>SUM(E39:P39)</f>
        <v>1483729.8</v>
      </c>
      <c r="E39" s="14">
        <f t="shared" ref="E39:O39" si="59">E40+E41+E42+E44</f>
        <v>66310.899999999994</v>
      </c>
      <c r="F39" s="14">
        <f t="shared" si="59"/>
        <v>69506.3</v>
      </c>
      <c r="G39" s="14">
        <f t="shared" si="59"/>
        <v>75040.700000000012</v>
      </c>
      <c r="H39" s="14">
        <f t="shared" si="59"/>
        <v>87903.000000000015</v>
      </c>
      <c r="I39" s="14">
        <f t="shared" si="59"/>
        <v>95976.3</v>
      </c>
      <c r="J39" s="14">
        <f t="shared" si="59"/>
        <v>109193.09999999999</v>
      </c>
      <c r="K39" s="14">
        <f t="shared" si="59"/>
        <v>122935.5</v>
      </c>
      <c r="L39" s="14">
        <f t="shared" si="59"/>
        <v>132543.1</v>
      </c>
      <c r="M39" s="38">
        <f t="shared" si="59"/>
        <v>179246.1</v>
      </c>
      <c r="N39" s="38">
        <f t="shared" si="59"/>
        <v>173913.3</v>
      </c>
      <c r="O39" s="38">
        <f t="shared" si="59"/>
        <v>182506.6</v>
      </c>
      <c r="P39" s="38">
        <f t="shared" ref="P39" si="60">P40+P41+P42+P44</f>
        <v>188654.9</v>
      </c>
    </row>
    <row r="40" spans="1:16" ht="15.75" x14ac:dyDescent="0.25">
      <c r="A40" s="83"/>
      <c r="B40" s="85"/>
      <c r="C40" s="6" t="s">
        <v>1</v>
      </c>
      <c r="D40" s="10">
        <f t="shared" si="40"/>
        <v>2599.1999999999998</v>
      </c>
      <c r="E40" s="11">
        <f t="shared" ref="E40:O40" si="61">E46+E67+E82</f>
        <v>0</v>
      </c>
      <c r="F40" s="11">
        <f t="shared" si="61"/>
        <v>0</v>
      </c>
      <c r="G40" s="11">
        <f t="shared" si="61"/>
        <v>0</v>
      </c>
      <c r="H40" s="11">
        <f t="shared" si="61"/>
        <v>0</v>
      </c>
      <c r="I40" s="11">
        <f t="shared" si="61"/>
        <v>0</v>
      </c>
      <c r="J40" s="11">
        <f t="shared" si="61"/>
        <v>0</v>
      </c>
      <c r="K40" s="11">
        <f t="shared" si="61"/>
        <v>0</v>
      </c>
      <c r="L40" s="11">
        <f t="shared" si="61"/>
        <v>0</v>
      </c>
      <c r="M40" s="18">
        <f t="shared" si="61"/>
        <v>2599.1999999999998</v>
      </c>
      <c r="N40" s="18">
        <f t="shared" si="61"/>
        <v>0</v>
      </c>
      <c r="O40" s="18">
        <f t="shared" si="61"/>
        <v>0</v>
      </c>
      <c r="P40" s="18">
        <f t="shared" ref="P40" si="62">P46+P67+P82</f>
        <v>0</v>
      </c>
    </row>
    <row r="41" spans="1:16" ht="15.75" x14ac:dyDescent="0.25">
      <c r="A41" s="83"/>
      <c r="B41" s="85"/>
      <c r="C41" s="6" t="s">
        <v>2</v>
      </c>
      <c r="D41" s="10">
        <f t="shared" si="40"/>
        <v>570.6</v>
      </c>
      <c r="E41" s="11">
        <f t="shared" ref="E41:O41" si="63">E47+E68+E83</f>
        <v>0</v>
      </c>
      <c r="F41" s="11">
        <f t="shared" si="63"/>
        <v>0</v>
      </c>
      <c r="G41" s="11">
        <f t="shared" si="63"/>
        <v>0</v>
      </c>
      <c r="H41" s="11">
        <f t="shared" si="63"/>
        <v>0</v>
      </c>
      <c r="I41" s="11">
        <f t="shared" si="63"/>
        <v>0</v>
      </c>
      <c r="J41" s="11">
        <f t="shared" si="63"/>
        <v>0</v>
      </c>
      <c r="K41" s="11">
        <f t="shared" si="63"/>
        <v>0</v>
      </c>
      <c r="L41" s="11">
        <f t="shared" si="63"/>
        <v>0</v>
      </c>
      <c r="M41" s="18">
        <f t="shared" si="63"/>
        <v>570.6</v>
      </c>
      <c r="N41" s="18">
        <f t="shared" si="63"/>
        <v>0</v>
      </c>
      <c r="O41" s="18">
        <f t="shared" si="63"/>
        <v>0</v>
      </c>
      <c r="P41" s="18">
        <f t="shared" ref="P41" si="64">P47+P68+P83</f>
        <v>0</v>
      </c>
    </row>
    <row r="42" spans="1:16" ht="15.75" x14ac:dyDescent="0.25">
      <c r="A42" s="83"/>
      <c r="B42" s="85"/>
      <c r="C42" s="12" t="s">
        <v>47</v>
      </c>
      <c r="D42" s="10">
        <f t="shared" si="40"/>
        <v>1334505.5</v>
      </c>
      <c r="E42" s="11">
        <f t="shared" ref="E42:O42" si="65">E48+E69+E84</f>
        <v>56850.9</v>
      </c>
      <c r="F42" s="11">
        <f t="shared" si="65"/>
        <v>58740.2</v>
      </c>
      <c r="G42" s="11">
        <f t="shared" si="65"/>
        <v>63440.700000000004</v>
      </c>
      <c r="H42" s="11">
        <f t="shared" si="65"/>
        <v>76303.000000000015</v>
      </c>
      <c r="I42" s="11">
        <f t="shared" si="65"/>
        <v>84376.3</v>
      </c>
      <c r="J42" s="11">
        <f t="shared" si="65"/>
        <v>97593.099999999991</v>
      </c>
      <c r="K42" s="11">
        <f t="shared" si="65"/>
        <v>110735.5</v>
      </c>
      <c r="L42" s="11">
        <f t="shared" si="65"/>
        <v>117615.1</v>
      </c>
      <c r="M42" s="18">
        <f t="shared" si="65"/>
        <v>159775.90000000002</v>
      </c>
      <c r="N42" s="18">
        <f t="shared" si="65"/>
        <v>161913.29999999999</v>
      </c>
      <c r="O42" s="18">
        <f t="shared" si="65"/>
        <v>170506.6</v>
      </c>
      <c r="P42" s="18">
        <f t="shared" ref="P42" si="66">P48+P69+P84</f>
        <v>176654.9</v>
      </c>
    </row>
    <row r="43" spans="1:16" s="49" customFormat="1" ht="15.75" x14ac:dyDescent="0.25">
      <c r="A43" s="83"/>
      <c r="B43" s="85"/>
      <c r="C43" s="16" t="s">
        <v>15</v>
      </c>
      <c r="D43" s="48">
        <f t="shared" si="40"/>
        <v>302.10000000000002</v>
      </c>
      <c r="E43" s="15">
        <f>E49</f>
        <v>302.10000000000002</v>
      </c>
      <c r="F43" s="15">
        <f t="shared" ref="F43:J43" si="67">F49</f>
        <v>0</v>
      </c>
      <c r="G43" s="15">
        <f t="shared" si="67"/>
        <v>0</v>
      </c>
      <c r="H43" s="15">
        <f t="shared" si="67"/>
        <v>0</v>
      </c>
      <c r="I43" s="15">
        <f t="shared" si="67"/>
        <v>0</v>
      </c>
      <c r="J43" s="15">
        <f t="shared" si="67"/>
        <v>0</v>
      </c>
      <c r="K43" s="15">
        <f t="shared" ref="K43:L43" si="68">K49</f>
        <v>0</v>
      </c>
      <c r="L43" s="15">
        <f t="shared" si="68"/>
        <v>0</v>
      </c>
      <c r="M43" s="43">
        <f t="shared" ref="M43:O43" si="69">M49</f>
        <v>0</v>
      </c>
      <c r="N43" s="43">
        <f t="shared" si="69"/>
        <v>0</v>
      </c>
      <c r="O43" s="43">
        <f t="shared" si="69"/>
        <v>0</v>
      </c>
      <c r="P43" s="43">
        <f t="shared" ref="P43" si="70">P49</f>
        <v>0</v>
      </c>
    </row>
    <row r="44" spans="1:16" ht="15.75" x14ac:dyDescent="0.25">
      <c r="A44" s="83"/>
      <c r="B44" s="85"/>
      <c r="C44" s="12" t="s">
        <v>4</v>
      </c>
      <c r="D44" s="10">
        <f>SUM(E44:P44)</f>
        <v>146054.5</v>
      </c>
      <c r="E44" s="11">
        <f t="shared" ref="E44:O44" si="71">E50+E70+E85</f>
        <v>9460</v>
      </c>
      <c r="F44" s="11">
        <f t="shared" si="71"/>
        <v>10766.1</v>
      </c>
      <c r="G44" s="11">
        <f t="shared" si="71"/>
        <v>11600</v>
      </c>
      <c r="H44" s="11">
        <f t="shared" si="71"/>
        <v>11600</v>
      </c>
      <c r="I44" s="11">
        <f t="shared" si="71"/>
        <v>11600</v>
      </c>
      <c r="J44" s="11">
        <f t="shared" si="71"/>
        <v>11600</v>
      </c>
      <c r="K44" s="11">
        <f t="shared" si="71"/>
        <v>12200</v>
      </c>
      <c r="L44" s="11">
        <f t="shared" si="71"/>
        <v>14928</v>
      </c>
      <c r="M44" s="18">
        <f t="shared" si="71"/>
        <v>16300.4</v>
      </c>
      <c r="N44" s="18">
        <f t="shared" si="71"/>
        <v>12000</v>
      </c>
      <c r="O44" s="18">
        <f t="shared" si="71"/>
        <v>12000</v>
      </c>
      <c r="P44" s="18">
        <f t="shared" ref="P44" si="72">P50+P70+P85</f>
        <v>12000</v>
      </c>
    </row>
    <row r="45" spans="1:16" ht="15.75" x14ac:dyDescent="0.25">
      <c r="A45" s="57" t="s">
        <v>19</v>
      </c>
      <c r="B45" s="86" t="s">
        <v>34</v>
      </c>
      <c r="C45" s="6" t="s">
        <v>16</v>
      </c>
      <c r="D45" s="10">
        <f t="shared" ref="D45:D49" si="73">SUM(E45:P45)</f>
        <v>1478239.3</v>
      </c>
      <c r="E45" s="11">
        <f t="shared" ref="E45:O45" si="74">E46+E47+E48+E50</f>
        <v>66310.899999999994</v>
      </c>
      <c r="F45" s="11">
        <f t="shared" si="74"/>
        <v>69506.3</v>
      </c>
      <c r="G45" s="11">
        <f t="shared" si="74"/>
        <v>75040.700000000012</v>
      </c>
      <c r="H45" s="11">
        <f t="shared" si="74"/>
        <v>87903.000000000015</v>
      </c>
      <c r="I45" s="11">
        <f t="shared" si="74"/>
        <v>95976.3</v>
      </c>
      <c r="J45" s="11">
        <f t="shared" si="74"/>
        <v>107093.09999999999</v>
      </c>
      <c r="K45" s="11">
        <f t="shared" si="74"/>
        <v>122935.5</v>
      </c>
      <c r="L45" s="11">
        <f t="shared" si="74"/>
        <v>132543.1</v>
      </c>
      <c r="M45" s="18">
        <f t="shared" si="74"/>
        <v>175855.6</v>
      </c>
      <c r="N45" s="18">
        <f t="shared" si="74"/>
        <v>173913.3</v>
      </c>
      <c r="O45" s="18">
        <f t="shared" si="74"/>
        <v>182506.6</v>
      </c>
      <c r="P45" s="18">
        <f t="shared" ref="P45" si="75">P46+P47+P48+P50</f>
        <v>188654.9</v>
      </c>
    </row>
    <row r="46" spans="1:16" ht="15.75" x14ac:dyDescent="0.25">
      <c r="A46" s="83"/>
      <c r="B46" s="85"/>
      <c r="C46" s="6" t="s">
        <v>1</v>
      </c>
      <c r="D46" s="10">
        <f t="shared" si="73"/>
        <v>0</v>
      </c>
      <c r="E46" s="11">
        <f>E52+E57+E62</f>
        <v>0</v>
      </c>
      <c r="F46" s="11">
        <f t="shared" ref="F46:O46" si="76">F52+F57+F62</f>
        <v>0</v>
      </c>
      <c r="G46" s="11">
        <f t="shared" si="76"/>
        <v>0</v>
      </c>
      <c r="H46" s="11">
        <f t="shared" si="76"/>
        <v>0</v>
      </c>
      <c r="I46" s="11">
        <f t="shared" si="76"/>
        <v>0</v>
      </c>
      <c r="J46" s="11">
        <f t="shared" si="76"/>
        <v>0</v>
      </c>
      <c r="K46" s="11">
        <f t="shared" si="76"/>
        <v>0</v>
      </c>
      <c r="L46" s="11">
        <f t="shared" si="76"/>
        <v>0</v>
      </c>
      <c r="M46" s="18">
        <f t="shared" si="76"/>
        <v>0</v>
      </c>
      <c r="N46" s="18">
        <f t="shared" si="76"/>
        <v>0</v>
      </c>
      <c r="O46" s="18">
        <f t="shared" si="76"/>
        <v>0</v>
      </c>
      <c r="P46" s="18">
        <f t="shared" ref="P46" si="77">P52+P57+P62</f>
        <v>0</v>
      </c>
    </row>
    <row r="47" spans="1:16" ht="15.75" x14ac:dyDescent="0.25">
      <c r="A47" s="83"/>
      <c r="B47" s="85"/>
      <c r="C47" s="6" t="s">
        <v>2</v>
      </c>
      <c r="D47" s="10">
        <f t="shared" si="73"/>
        <v>0</v>
      </c>
      <c r="E47" s="11">
        <f>E53+E58+E63</f>
        <v>0</v>
      </c>
      <c r="F47" s="11">
        <f t="shared" ref="F47:O47" si="78">F53+F58+F63</f>
        <v>0</v>
      </c>
      <c r="G47" s="11">
        <f t="shared" si="78"/>
        <v>0</v>
      </c>
      <c r="H47" s="11">
        <f t="shared" si="78"/>
        <v>0</v>
      </c>
      <c r="I47" s="11">
        <f t="shared" si="78"/>
        <v>0</v>
      </c>
      <c r="J47" s="11">
        <f t="shared" si="78"/>
        <v>0</v>
      </c>
      <c r="K47" s="11">
        <f t="shared" si="78"/>
        <v>0</v>
      </c>
      <c r="L47" s="11">
        <f t="shared" si="78"/>
        <v>0</v>
      </c>
      <c r="M47" s="18">
        <f t="shared" si="78"/>
        <v>0</v>
      </c>
      <c r="N47" s="18">
        <f t="shared" si="78"/>
        <v>0</v>
      </c>
      <c r="O47" s="18">
        <f t="shared" si="78"/>
        <v>0</v>
      </c>
      <c r="P47" s="18">
        <f t="shared" ref="P47" si="79">P53+P58+P63</f>
        <v>0</v>
      </c>
    </row>
    <row r="48" spans="1:16" ht="15.75" x14ac:dyDescent="0.25">
      <c r="A48" s="83"/>
      <c r="B48" s="85"/>
      <c r="C48" s="12" t="s">
        <v>47</v>
      </c>
      <c r="D48" s="10">
        <f t="shared" si="73"/>
        <v>1332184.8</v>
      </c>
      <c r="E48" s="11">
        <f>E54+E59+E64</f>
        <v>56850.9</v>
      </c>
      <c r="F48" s="11">
        <f t="shared" ref="F48:O48" si="80">F54+F59+F64</f>
        <v>58740.2</v>
      </c>
      <c r="G48" s="11">
        <f t="shared" si="80"/>
        <v>63440.700000000004</v>
      </c>
      <c r="H48" s="11">
        <f t="shared" si="80"/>
        <v>76303.000000000015</v>
      </c>
      <c r="I48" s="11">
        <f t="shared" si="80"/>
        <v>84376.3</v>
      </c>
      <c r="J48" s="11">
        <f t="shared" si="80"/>
        <v>95493.099999999991</v>
      </c>
      <c r="K48" s="11">
        <f>K54+K59+K64</f>
        <v>110735.5</v>
      </c>
      <c r="L48" s="11">
        <f t="shared" si="80"/>
        <v>117615.1</v>
      </c>
      <c r="M48" s="18">
        <f t="shared" si="80"/>
        <v>159555.20000000001</v>
      </c>
      <c r="N48" s="18">
        <f t="shared" si="80"/>
        <v>161913.29999999999</v>
      </c>
      <c r="O48" s="18">
        <f t="shared" si="80"/>
        <v>170506.6</v>
      </c>
      <c r="P48" s="18">
        <f t="shared" ref="P48" si="81">P54+P59+P64</f>
        <v>176654.9</v>
      </c>
    </row>
    <row r="49" spans="1:16" s="49" customFormat="1" ht="15.75" x14ac:dyDescent="0.25">
      <c r="A49" s="83"/>
      <c r="B49" s="85"/>
      <c r="C49" s="16" t="s">
        <v>15</v>
      </c>
      <c r="D49" s="48">
        <f t="shared" si="73"/>
        <v>302.10000000000002</v>
      </c>
      <c r="E49" s="15">
        <v>302.10000000000002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43">
        <v>0</v>
      </c>
      <c r="N49" s="43">
        <v>0</v>
      </c>
      <c r="O49" s="43">
        <v>0</v>
      </c>
      <c r="P49" s="43">
        <v>0</v>
      </c>
    </row>
    <row r="50" spans="1:16" ht="15.75" x14ac:dyDescent="0.25">
      <c r="A50" s="83"/>
      <c r="B50" s="85"/>
      <c r="C50" s="23" t="s">
        <v>4</v>
      </c>
      <c r="D50" s="10">
        <f>SUM(E50:P50)</f>
        <v>146054.5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82">H55+H60+H65</f>
        <v>11600</v>
      </c>
      <c r="I50" s="11">
        <f t="shared" si="82"/>
        <v>11600</v>
      </c>
      <c r="J50" s="11">
        <f t="shared" si="82"/>
        <v>11600</v>
      </c>
      <c r="K50" s="11">
        <f t="shared" si="82"/>
        <v>12200</v>
      </c>
      <c r="L50" s="11">
        <f t="shared" si="82"/>
        <v>14928</v>
      </c>
      <c r="M50" s="18">
        <f t="shared" si="82"/>
        <v>16300.4</v>
      </c>
      <c r="N50" s="18">
        <f t="shared" si="82"/>
        <v>12000</v>
      </c>
      <c r="O50" s="18">
        <f t="shared" si="82"/>
        <v>12000</v>
      </c>
      <c r="P50" s="18">
        <f t="shared" ref="P50" si="83">P55+P60+P65</f>
        <v>12000</v>
      </c>
    </row>
    <row r="51" spans="1:16" ht="15.75" x14ac:dyDescent="0.25">
      <c r="A51" s="62" t="s">
        <v>31</v>
      </c>
      <c r="B51" s="59" t="s">
        <v>100</v>
      </c>
      <c r="C51" s="6" t="s">
        <v>16</v>
      </c>
      <c r="D51" s="10">
        <f>SUM(E51:P51)</f>
        <v>1471371.5999999999</v>
      </c>
      <c r="E51" s="11">
        <f>SUM(E52:E55)</f>
        <v>66310.899999999994</v>
      </c>
      <c r="F51" s="11">
        <f t="shared" ref="F51:J51" si="84">SUM(F52:F55)</f>
        <v>68015.199999999997</v>
      </c>
      <c r="G51" s="11">
        <f t="shared" si="84"/>
        <v>73332.899999999994</v>
      </c>
      <c r="H51" s="11">
        <f t="shared" si="84"/>
        <v>85746.10000000002</v>
      </c>
      <c r="I51" s="11">
        <f t="shared" si="84"/>
        <v>95976.3</v>
      </c>
      <c r="J51" s="11">
        <f t="shared" si="84"/>
        <v>106194.09999999999</v>
      </c>
      <c r="K51" s="11">
        <f t="shared" ref="K51:L51" si="85">SUM(K52:K55)</f>
        <v>122935.5</v>
      </c>
      <c r="L51" s="11">
        <f t="shared" si="85"/>
        <v>131930.20000000001</v>
      </c>
      <c r="M51" s="18">
        <f t="shared" ref="M51:O51" si="86">SUM(M52:M55)</f>
        <v>175855.6</v>
      </c>
      <c r="N51" s="18">
        <f t="shared" si="86"/>
        <v>173913.3</v>
      </c>
      <c r="O51" s="18">
        <f t="shared" si="86"/>
        <v>182506.6</v>
      </c>
      <c r="P51" s="18">
        <f t="shared" ref="P51" si="87">SUM(P52:P55)</f>
        <v>188654.9</v>
      </c>
    </row>
    <row r="52" spans="1:16" ht="15.75" x14ac:dyDescent="0.25">
      <c r="A52" s="63"/>
      <c r="B52" s="60"/>
      <c r="C52" s="6" t="s">
        <v>1</v>
      </c>
      <c r="D52" s="10">
        <f t="shared" ref="D52:D105" si="88">SUM(E52:P52)</f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89">L52</f>
        <v>0</v>
      </c>
      <c r="N52" s="18">
        <f t="shared" si="89"/>
        <v>0</v>
      </c>
      <c r="O52" s="18">
        <f>N52</f>
        <v>0</v>
      </c>
      <c r="P52" s="18">
        <f>O52</f>
        <v>0</v>
      </c>
    </row>
    <row r="53" spans="1:16" ht="15.75" x14ac:dyDescent="0.25">
      <c r="A53" s="63"/>
      <c r="B53" s="60"/>
      <c r="C53" s="6" t="s">
        <v>2</v>
      </c>
      <c r="D53" s="10">
        <f t="shared" si="8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90">L53</f>
        <v>0</v>
      </c>
      <c r="N53" s="18">
        <f t="shared" si="90"/>
        <v>0</v>
      </c>
      <c r="O53" s="18">
        <f>N53</f>
        <v>0</v>
      </c>
      <c r="P53" s="18">
        <f>O53</f>
        <v>0</v>
      </c>
    </row>
    <row r="54" spans="1:16" ht="15.75" x14ac:dyDescent="0.25">
      <c r="A54" s="63"/>
      <c r="B54" s="60"/>
      <c r="C54" s="6" t="s">
        <v>3</v>
      </c>
      <c r="D54" s="10">
        <f t="shared" si="88"/>
        <v>1325317.0999999999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8">
        <f>161866.7+1015.1+22.5+301.7-301.7+301.7-222.9-1811.6-7161.5+3036+230.8-18.4+1177.3+650.6+468.9</f>
        <v>159555.20000000001</v>
      </c>
      <c r="N54" s="18">
        <v>161913.29999999999</v>
      </c>
      <c r="O54" s="18">
        <v>170506.6</v>
      </c>
      <c r="P54" s="18">
        <v>176654.9</v>
      </c>
    </row>
    <row r="55" spans="1:16" ht="15.75" x14ac:dyDescent="0.25">
      <c r="A55" s="64"/>
      <c r="B55" s="61"/>
      <c r="C55" s="12" t="s">
        <v>4</v>
      </c>
      <c r="D55" s="10">
        <f t="shared" si="88"/>
        <v>146054.5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f>12000+4300.4</f>
        <v>16300.4</v>
      </c>
      <c r="N55" s="18">
        <v>12000</v>
      </c>
      <c r="O55" s="18">
        <v>12000</v>
      </c>
      <c r="P55" s="18">
        <v>12000</v>
      </c>
    </row>
    <row r="56" spans="1:16" ht="15.75" x14ac:dyDescent="0.25">
      <c r="A56" s="62" t="s">
        <v>58</v>
      </c>
      <c r="B56" s="59" t="s">
        <v>32</v>
      </c>
      <c r="C56" s="6" t="s">
        <v>16</v>
      </c>
      <c r="D56" s="10">
        <f t="shared" si="88"/>
        <v>5355.7999999999993</v>
      </c>
      <c r="E56" s="11">
        <f t="shared" ref="E56:I56" si="91">SUM(E57:E59)</f>
        <v>0</v>
      </c>
      <c r="F56" s="11">
        <f t="shared" si="91"/>
        <v>1491.1</v>
      </c>
      <c r="G56" s="11">
        <f t="shared" si="91"/>
        <v>1707.8</v>
      </c>
      <c r="H56" s="11">
        <f t="shared" si="91"/>
        <v>2156.9</v>
      </c>
      <c r="I56" s="11">
        <f t="shared" si="91"/>
        <v>0</v>
      </c>
      <c r="J56" s="11">
        <f t="shared" ref="J56:K56" si="92">SUM(J57:J59)</f>
        <v>0</v>
      </c>
      <c r="K56" s="11">
        <f t="shared" si="92"/>
        <v>0</v>
      </c>
      <c r="L56" s="11">
        <f t="shared" ref="L56:O56" si="93">SUM(L57:L59)</f>
        <v>0</v>
      </c>
      <c r="M56" s="18">
        <f t="shared" si="93"/>
        <v>0</v>
      </c>
      <c r="N56" s="18">
        <f t="shared" si="93"/>
        <v>0</v>
      </c>
      <c r="O56" s="18">
        <f t="shared" si="93"/>
        <v>0</v>
      </c>
      <c r="P56" s="18">
        <f t="shared" ref="P56" si="94">SUM(P57:P59)</f>
        <v>0</v>
      </c>
    </row>
    <row r="57" spans="1:16" ht="15.75" x14ac:dyDescent="0.25">
      <c r="A57" s="63"/>
      <c r="B57" s="60"/>
      <c r="C57" s="6" t="s">
        <v>1</v>
      </c>
      <c r="D57" s="10">
        <f t="shared" si="8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95">L57</f>
        <v>0</v>
      </c>
      <c r="N57" s="18">
        <f t="shared" si="95"/>
        <v>0</v>
      </c>
      <c r="O57" s="18">
        <f t="shared" ref="O57:P60" si="96">N57</f>
        <v>0</v>
      </c>
      <c r="P57" s="18">
        <f t="shared" si="96"/>
        <v>0</v>
      </c>
    </row>
    <row r="58" spans="1:16" ht="15.75" x14ac:dyDescent="0.25">
      <c r="A58" s="63"/>
      <c r="B58" s="60"/>
      <c r="C58" s="6" t="s">
        <v>2</v>
      </c>
      <c r="D58" s="10">
        <f t="shared" si="8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97">L58</f>
        <v>0</v>
      </c>
      <c r="N58" s="18">
        <f t="shared" si="97"/>
        <v>0</v>
      </c>
      <c r="O58" s="18">
        <f t="shared" si="96"/>
        <v>0</v>
      </c>
      <c r="P58" s="18">
        <f t="shared" si="96"/>
        <v>0</v>
      </c>
    </row>
    <row r="59" spans="1:16" ht="15.75" x14ac:dyDescent="0.25">
      <c r="A59" s="63"/>
      <c r="B59" s="60"/>
      <c r="C59" s="6" t="s">
        <v>3</v>
      </c>
      <c r="D59" s="10">
        <f t="shared" si="8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98">L59</f>
        <v>0</v>
      </c>
      <c r="N59" s="18">
        <f t="shared" si="98"/>
        <v>0</v>
      </c>
      <c r="O59" s="18">
        <f t="shared" si="96"/>
        <v>0</v>
      </c>
      <c r="P59" s="18">
        <f t="shared" si="96"/>
        <v>0</v>
      </c>
    </row>
    <row r="60" spans="1:16" ht="15.75" x14ac:dyDescent="0.25">
      <c r="A60" s="64"/>
      <c r="B60" s="61"/>
      <c r="C60" s="12" t="s">
        <v>4</v>
      </c>
      <c r="D60" s="10">
        <f t="shared" si="8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99">L60</f>
        <v>0</v>
      </c>
      <c r="N60" s="18">
        <f t="shared" si="99"/>
        <v>0</v>
      </c>
      <c r="O60" s="18">
        <f t="shared" si="96"/>
        <v>0</v>
      </c>
      <c r="P60" s="18">
        <f t="shared" si="96"/>
        <v>0</v>
      </c>
    </row>
    <row r="61" spans="1:16" s="2" customFormat="1" ht="15.75" x14ac:dyDescent="0.25">
      <c r="A61" s="62" t="s">
        <v>63</v>
      </c>
      <c r="B61" s="87" t="s">
        <v>60</v>
      </c>
      <c r="C61" s="6" t="s">
        <v>16</v>
      </c>
      <c r="D61" s="10">
        <f t="shared" si="88"/>
        <v>1511.9</v>
      </c>
      <c r="E61" s="11">
        <f t="shared" ref="E61:O61" si="100">SUM(E62:E64)</f>
        <v>0</v>
      </c>
      <c r="F61" s="11">
        <f t="shared" si="100"/>
        <v>0</v>
      </c>
      <c r="G61" s="11">
        <f t="shared" si="100"/>
        <v>0</v>
      </c>
      <c r="H61" s="11">
        <f t="shared" si="100"/>
        <v>0</v>
      </c>
      <c r="I61" s="11">
        <f t="shared" si="100"/>
        <v>0</v>
      </c>
      <c r="J61" s="11">
        <f t="shared" si="100"/>
        <v>899</v>
      </c>
      <c r="K61" s="11">
        <f t="shared" si="100"/>
        <v>0</v>
      </c>
      <c r="L61" s="11">
        <f t="shared" si="100"/>
        <v>612.90000000000009</v>
      </c>
      <c r="M61" s="18">
        <v>0</v>
      </c>
      <c r="N61" s="18">
        <f t="shared" si="100"/>
        <v>0</v>
      </c>
      <c r="O61" s="18">
        <f t="shared" si="100"/>
        <v>0</v>
      </c>
      <c r="P61" s="18">
        <f t="shared" ref="P61" si="101">SUM(P62:P64)</f>
        <v>0</v>
      </c>
    </row>
    <row r="62" spans="1:16" s="2" customFormat="1" ht="15.75" x14ac:dyDescent="0.25">
      <c r="A62" s="63"/>
      <c r="B62" s="88"/>
      <c r="C62" s="6" t="s">
        <v>1</v>
      </c>
      <c r="D62" s="10">
        <f t="shared" si="8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102">L62</f>
        <v>0</v>
      </c>
      <c r="N62" s="18">
        <f t="shared" si="102"/>
        <v>0</v>
      </c>
      <c r="O62" s="18">
        <f t="shared" ref="O62:P65" si="103">N62</f>
        <v>0</v>
      </c>
      <c r="P62" s="18">
        <f t="shared" si="103"/>
        <v>0</v>
      </c>
    </row>
    <row r="63" spans="1:16" s="2" customFormat="1" ht="15.75" x14ac:dyDescent="0.25">
      <c r="A63" s="63"/>
      <c r="B63" s="88"/>
      <c r="C63" s="6" t="s">
        <v>2</v>
      </c>
      <c r="D63" s="10">
        <f t="shared" si="8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104">L63</f>
        <v>0</v>
      </c>
      <c r="N63" s="18">
        <f t="shared" si="104"/>
        <v>0</v>
      </c>
      <c r="O63" s="18">
        <f t="shared" si="103"/>
        <v>0</v>
      </c>
      <c r="P63" s="18">
        <f t="shared" si="103"/>
        <v>0</v>
      </c>
    </row>
    <row r="64" spans="1:16" s="2" customFormat="1" ht="15.75" x14ac:dyDescent="0.25">
      <c r="A64" s="63"/>
      <c r="B64" s="88"/>
      <c r="C64" s="6" t="s">
        <v>3</v>
      </c>
      <c r="D64" s="10">
        <f t="shared" si="8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8">
        <f t="shared" ref="N64" si="105">M64</f>
        <v>0</v>
      </c>
      <c r="O64" s="18">
        <f t="shared" si="103"/>
        <v>0</v>
      </c>
      <c r="P64" s="18">
        <f t="shared" si="103"/>
        <v>0</v>
      </c>
    </row>
    <row r="65" spans="1:16" s="2" customFormat="1" ht="15.75" x14ac:dyDescent="0.25">
      <c r="A65" s="64"/>
      <c r="B65" s="89"/>
      <c r="C65" s="12" t="s">
        <v>4</v>
      </c>
      <c r="D65" s="10">
        <f t="shared" si="8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106">L65</f>
        <v>0</v>
      </c>
      <c r="N65" s="18">
        <f t="shared" si="106"/>
        <v>0</v>
      </c>
      <c r="O65" s="18">
        <f t="shared" si="103"/>
        <v>0</v>
      </c>
      <c r="P65" s="18">
        <f t="shared" si="103"/>
        <v>0</v>
      </c>
    </row>
    <row r="66" spans="1:16" ht="15.75" x14ac:dyDescent="0.25">
      <c r="A66" s="62" t="s">
        <v>48</v>
      </c>
      <c r="B66" s="59" t="s">
        <v>49</v>
      </c>
      <c r="C66" s="12" t="s">
        <v>16</v>
      </c>
      <c r="D66" s="10">
        <f t="shared" si="88"/>
        <v>2100</v>
      </c>
      <c r="E66" s="11">
        <f>SUM(E67:E70)</f>
        <v>0</v>
      </c>
      <c r="F66" s="11">
        <f t="shared" ref="F66:O66" si="107">SUM(F67:F70)</f>
        <v>0</v>
      </c>
      <c r="G66" s="11">
        <f t="shared" si="107"/>
        <v>0</v>
      </c>
      <c r="H66" s="11">
        <f t="shared" si="107"/>
        <v>0</v>
      </c>
      <c r="I66" s="11">
        <f t="shared" si="107"/>
        <v>0</v>
      </c>
      <c r="J66" s="11">
        <f t="shared" si="107"/>
        <v>2100</v>
      </c>
      <c r="K66" s="11">
        <f t="shared" si="107"/>
        <v>0</v>
      </c>
      <c r="L66" s="11">
        <f t="shared" si="107"/>
        <v>0</v>
      </c>
      <c r="M66" s="18">
        <f t="shared" si="107"/>
        <v>0</v>
      </c>
      <c r="N66" s="18">
        <f t="shared" si="107"/>
        <v>0</v>
      </c>
      <c r="O66" s="18">
        <f t="shared" si="107"/>
        <v>0</v>
      </c>
      <c r="P66" s="18">
        <f t="shared" ref="P66" si="108">SUM(P67:P70)</f>
        <v>0</v>
      </c>
    </row>
    <row r="67" spans="1:16" ht="15.75" x14ac:dyDescent="0.25">
      <c r="A67" s="63"/>
      <c r="B67" s="60"/>
      <c r="C67" s="12" t="s">
        <v>1</v>
      </c>
      <c r="D67" s="10">
        <f t="shared" si="88"/>
        <v>0</v>
      </c>
      <c r="E67" s="11">
        <f t="shared" ref="E67:O67" si="109">E72+E77</f>
        <v>0</v>
      </c>
      <c r="F67" s="11">
        <f t="shared" si="109"/>
        <v>0</v>
      </c>
      <c r="G67" s="11">
        <f t="shared" si="109"/>
        <v>0</v>
      </c>
      <c r="H67" s="11">
        <f t="shared" si="109"/>
        <v>0</v>
      </c>
      <c r="I67" s="11">
        <f t="shared" si="109"/>
        <v>0</v>
      </c>
      <c r="J67" s="11">
        <f t="shared" si="109"/>
        <v>0</v>
      </c>
      <c r="K67" s="11">
        <f t="shared" si="109"/>
        <v>0</v>
      </c>
      <c r="L67" s="11">
        <f t="shared" si="109"/>
        <v>0</v>
      </c>
      <c r="M67" s="18">
        <f t="shared" si="109"/>
        <v>0</v>
      </c>
      <c r="N67" s="18">
        <f t="shared" si="109"/>
        <v>0</v>
      </c>
      <c r="O67" s="18">
        <f t="shared" si="109"/>
        <v>0</v>
      </c>
      <c r="P67" s="18">
        <f t="shared" ref="P67" si="110">P72+P77</f>
        <v>0</v>
      </c>
    </row>
    <row r="68" spans="1:16" ht="15.75" x14ac:dyDescent="0.25">
      <c r="A68" s="63"/>
      <c r="B68" s="60"/>
      <c r="C68" s="12" t="s">
        <v>2</v>
      </c>
      <c r="D68" s="10">
        <f t="shared" si="88"/>
        <v>0</v>
      </c>
      <c r="E68" s="11">
        <f t="shared" ref="E68:O68" si="111">E73+E78</f>
        <v>0</v>
      </c>
      <c r="F68" s="11">
        <f t="shared" si="111"/>
        <v>0</v>
      </c>
      <c r="G68" s="11">
        <f t="shared" si="111"/>
        <v>0</v>
      </c>
      <c r="H68" s="11">
        <f t="shared" si="111"/>
        <v>0</v>
      </c>
      <c r="I68" s="11">
        <f t="shared" si="111"/>
        <v>0</v>
      </c>
      <c r="J68" s="11">
        <f t="shared" si="111"/>
        <v>0</v>
      </c>
      <c r="K68" s="11">
        <f t="shared" si="111"/>
        <v>0</v>
      </c>
      <c r="L68" s="11">
        <f t="shared" si="111"/>
        <v>0</v>
      </c>
      <c r="M68" s="18">
        <f t="shared" si="111"/>
        <v>0</v>
      </c>
      <c r="N68" s="18">
        <f t="shared" si="111"/>
        <v>0</v>
      </c>
      <c r="O68" s="18">
        <f t="shared" si="111"/>
        <v>0</v>
      </c>
      <c r="P68" s="18">
        <f t="shared" ref="P68" si="112">P73+P78</f>
        <v>0</v>
      </c>
    </row>
    <row r="69" spans="1:16" ht="15.75" x14ac:dyDescent="0.25">
      <c r="A69" s="63"/>
      <c r="B69" s="60"/>
      <c r="C69" s="12" t="s">
        <v>3</v>
      </c>
      <c r="D69" s="10">
        <f t="shared" si="88"/>
        <v>2100</v>
      </c>
      <c r="E69" s="11">
        <f t="shared" ref="E69:O69" si="113">E74+E79</f>
        <v>0</v>
      </c>
      <c r="F69" s="11">
        <f t="shared" si="113"/>
        <v>0</v>
      </c>
      <c r="G69" s="11">
        <f t="shared" si="113"/>
        <v>0</v>
      </c>
      <c r="H69" s="11">
        <f t="shared" si="113"/>
        <v>0</v>
      </c>
      <c r="I69" s="11">
        <f t="shared" si="113"/>
        <v>0</v>
      </c>
      <c r="J69" s="11">
        <f t="shared" si="113"/>
        <v>2100</v>
      </c>
      <c r="K69" s="11">
        <f t="shared" si="113"/>
        <v>0</v>
      </c>
      <c r="L69" s="11">
        <f t="shared" si="113"/>
        <v>0</v>
      </c>
      <c r="M69" s="18">
        <f t="shared" si="113"/>
        <v>0</v>
      </c>
      <c r="N69" s="18">
        <f t="shared" si="113"/>
        <v>0</v>
      </c>
      <c r="O69" s="18">
        <f t="shared" si="113"/>
        <v>0</v>
      </c>
      <c r="P69" s="18">
        <f t="shared" ref="P69" si="114">P74+P79</f>
        <v>0</v>
      </c>
    </row>
    <row r="70" spans="1:16" ht="15.75" x14ac:dyDescent="0.25">
      <c r="A70" s="64"/>
      <c r="B70" s="61"/>
      <c r="C70" s="12" t="s">
        <v>4</v>
      </c>
      <c r="D70" s="10">
        <f t="shared" si="88"/>
        <v>0</v>
      </c>
      <c r="E70" s="11">
        <f t="shared" ref="E70:O70" si="115">E75+E80</f>
        <v>0</v>
      </c>
      <c r="F70" s="11">
        <f t="shared" si="115"/>
        <v>0</v>
      </c>
      <c r="G70" s="11">
        <f t="shared" si="115"/>
        <v>0</v>
      </c>
      <c r="H70" s="11">
        <f t="shared" si="115"/>
        <v>0</v>
      </c>
      <c r="I70" s="11">
        <f t="shared" si="115"/>
        <v>0</v>
      </c>
      <c r="J70" s="11">
        <f t="shared" si="115"/>
        <v>0</v>
      </c>
      <c r="K70" s="11">
        <f t="shared" si="115"/>
        <v>0</v>
      </c>
      <c r="L70" s="11">
        <f t="shared" si="115"/>
        <v>0</v>
      </c>
      <c r="M70" s="18">
        <f t="shared" si="115"/>
        <v>0</v>
      </c>
      <c r="N70" s="18">
        <f t="shared" si="115"/>
        <v>0</v>
      </c>
      <c r="O70" s="18">
        <f t="shared" si="115"/>
        <v>0</v>
      </c>
      <c r="P70" s="18">
        <f t="shared" ref="P70" si="116">P75+P80</f>
        <v>0</v>
      </c>
    </row>
    <row r="71" spans="1:16" s="2" customFormat="1" ht="15.75" x14ac:dyDescent="0.25">
      <c r="A71" s="62" t="s">
        <v>102</v>
      </c>
      <c r="B71" s="87" t="s">
        <v>79</v>
      </c>
      <c r="C71" s="12" t="s">
        <v>16</v>
      </c>
      <c r="D71" s="10">
        <f t="shared" si="88"/>
        <v>2100</v>
      </c>
      <c r="E71" s="11">
        <f t="shared" ref="E71:O71" si="117">SUM(E72:E75)</f>
        <v>0</v>
      </c>
      <c r="F71" s="11">
        <f t="shared" si="117"/>
        <v>0</v>
      </c>
      <c r="G71" s="11">
        <f t="shared" si="117"/>
        <v>0</v>
      </c>
      <c r="H71" s="11">
        <f t="shared" si="117"/>
        <v>0</v>
      </c>
      <c r="I71" s="11">
        <f t="shared" si="117"/>
        <v>0</v>
      </c>
      <c r="J71" s="11">
        <f t="shared" si="117"/>
        <v>2100</v>
      </c>
      <c r="K71" s="11">
        <f t="shared" si="117"/>
        <v>0</v>
      </c>
      <c r="L71" s="11">
        <f t="shared" si="117"/>
        <v>0</v>
      </c>
      <c r="M71" s="18">
        <f t="shared" si="117"/>
        <v>0</v>
      </c>
      <c r="N71" s="18">
        <f t="shared" si="117"/>
        <v>0</v>
      </c>
      <c r="O71" s="18">
        <f t="shared" si="117"/>
        <v>0</v>
      </c>
      <c r="P71" s="18">
        <f t="shared" ref="P71" si="118">SUM(P72:P75)</f>
        <v>0</v>
      </c>
    </row>
    <row r="72" spans="1:16" s="2" customFormat="1" ht="15.75" x14ac:dyDescent="0.25">
      <c r="A72" s="63"/>
      <c r="B72" s="88"/>
      <c r="C72" s="12" t="s">
        <v>1</v>
      </c>
      <c r="D72" s="10">
        <f t="shared" si="8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119">L72</f>
        <v>0</v>
      </c>
      <c r="N72" s="18">
        <f t="shared" si="119"/>
        <v>0</v>
      </c>
      <c r="O72" s="18">
        <f t="shared" ref="O72:P75" si="120">N72</f>
        <v>0</v>
      </c>
      <c r="P72" s="18">
        <f t="shared" si="120"/>
        <v>0</v>
      </c>
    </row>
    <row r="73" spans="1:16" s="2" customFormat="1" ht="15.75" x14ac:dyDescent="0.25">
      <c r="A73" s="63"/>
      <c r="B73" s="88"/>
      <c r="C73" s="12" t="s">
        <v>2</v>
      </c>
      <c r="D73" s="10">
        <f t="shared" si="8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119"/>
        <v>0</v>
      </c>
      <c r="N73" s="18">
        <f t="shared" si="119"/>
        <v>0</v>
      </c>
      <c r="O73" s="18">
        <f t="shared" si="120"/>
        <v>0</v>
      </c>
      <c r="P73" s="18">
        <f t="shared" si="120"/>
        <v>0</v>
      </c>
    </row>
    <row r="74" spans="1:16" s="2" customFormat="1" ht="15.75" x14ac:dyDescent="0.25">
      <c r="A74" s="63"/>
      <c r="B74" s="88"/>
      <c r="C74" s="12" t="s">
        <v>3</v>
      </c>
      <c r="D74" s="10">
        <f t="shared" si="8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8">
        <v>0</v>
      </c>
      <c r="O74" s="18">
        <f t="shared" si="120"/>
        <v>0</v>
      </c>
      <c r="P74" s="18">
        <f t="shared" si="120"/>
        <v>0</v>
      </c>
    </row>
    <row r="75" spans="1:16" s="2" customFormat="1" ht="15.75" x14ac:dyDescent="0.25">
      <c r="A75" s="64"/>
      <c r="B75" s="89"/>
      <c r="C75" s="12" t="s">
        <v>4</v>
      </c>
      <c r="D75" s="10">
        <f t="shared" si="8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119"/>
        <v>0</v>
      </c>
      <c r="N75" s="18">
        <f t="shared" si="119"/>
        <v>0</v>
      </c>
      <c r="O75" s="18">
        <f t="shared" si="120"/>
        <v>0</v>
      </c>
      <c r="P75" s="18">
        <f t="shared" si="120"/>
        <v>0</v>
      </c>
    </row>
    <row r="76" spans="1:16" ht="15.75" hidden="1" x14ac:dyDescent="0.25">
      <c r="A76" s="62" t="s">
        <v>76</v>
      </c>
      <c r="B76" s="59" t="s">
        <v>87</v>
      </c>
      <c r="C76" s="12" t="s">
        <v>16</v>
      </c>
      <c r="D76" s="10">
        <f t="shared" si="88"/>
        <v>0</v>
      </c>
      <c r="E76" s="11">
        <f t="shared" ref="E76:O76" si="121">SUM(E77:E80)</f>
        <v>0</v>
      </c>
      <c r="F76" s="11">
        <f t="shared" si="121"/>
        <v>0</v>
      </c>
      <c r="G76" s="11">
        <f t="shared" si="121"/>
        <v>0</v>
      </c>
      <c r="H76" s="11">
        <f t="shared" si="121"/>
        <v>0</v>
      </c>
      <c r="I76" s="11">
        <f t="shared" si="121"/>
        <v>0</v>
      </c>
      <c r="J76" s="11">
        <f t="shared" si="121"/>
        <v>0</v>
      </c>
      <c r="K76" s="11">
        <f t="shared" si="121"/>
        <v>0</v>
      </c>
      <c r="L76" s="11">
        <f t="shared" si="121"/>
        <v>0</v>
      </c>
      <c r="M76" s="18">
        <f t="shared" si="121"/>
        <v>0</v>
      </c>
      <c r="N76" s="18">
        <f t="shared" si="121"/>
        <v>0</v>
      </c>
      <c r="O76" s="18">
        <f t="shared" si="121"/>
        <v>0</v>
      </c>
      <c r="P76" s="18">
        <f t="shared" ref="P76" si="122">SUM(P77:P80)</f>
        <v>0</v>
      </c>
    </row>
    <row r="77" spans="1:16" ht="15.75" hidden="1" x14ac:dyDescent="0.25">
      <c r="A77" s="63"/>
      <c r="B77" s="60"/>
      <c r="C77" s="12" t="s">
        <v>1</v>
      </c>
      <c r="D77" s="10">
        <f t="shared" si="8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123">L77</f>
        <v>0</v>
      </c>
      <c r="N77" s="18">
        <f t="shared" si="123"/>
        <v>0</v>
      </c>
      <c r="O77" s="18">
        <f>N77</f>
        <v>0</v>
      </c>
      <c r="P77" s="18">
        <f>O77</f>
        <v>0</v>
      </c>
    </row>
    <row r="78" spans="1:16" ht="15.75" hidden="1" x14ac:dyDescent="0.25">
      <c r="A78" s="63"/>
      <c r="B78" s="60"/>
      <c r="C78" s="12" t="s">
        <v>2</v>
      </c>
      <c r="D78" s="10">
        <f t="shared" si="8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8">
        <v>0</v>
      </c>
      <c r="O78" s="18">
        <v>0</v>
      </c>
      <c r="P78" s="18">
        <v>0</v>
      </c>
    </row>
    <row r="79" spans="1:16" ht="15.75" hidden="1" x14ac:dyDescent="0.25">
      <c r="A79" s="63"/>
      <c r="B79" s="60"/>
      <c r="C79" s="12" t="s">
        <v>3</v>
      </c>
      <c r="D79" s="10">
        <f t="shared" si="8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8">
        <v>0</v>
      </c>
      <c r="O79" s="18">
        <v>0</v>
      </c>
      <c r="P79" s="18">
        <v>0</v>
      </c>
    </row>
    <row r="80" spans="1:16" ht="15.75" hidden="1" x14ac:dyDescent="0.25">
      <c r="A80" s="64"/>
      <c r="B80" s="61"/>
      <c r="C80" s="12" t="s">
        <v>4</v>
      </c>
      <c r="D80" s="10">
        <f t="shared" si="8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123"/>
        <v>0</v>
      </c>
      <c r="N80" s="18">
        <f t="shared" si="123"/>
        <v>0</v>
      </c>
      <c r="O80" s="18">
        <f>N80</f>
        <v>0</v>
      </c>
      <c r="P80" s="18">
        <f>O80</f>
        <v>0</v>
      </c>
    </row>
    <row r="81" spans="1:16" s="2" customFormat="1" ht="15.75" x14ac:dyDescent="0.25">
      <c r="A81" s="62" t="s">
        <v>83</v>
      </c>
      <c r="B81" s="87" t="s">
        <v>82</v>
      </c>
      <c r="C81" s="6" t="s">
        <v>16</v>
      </c>
      <c r="D81" s="10">
        <f t="shared" si="88"/>
        <v>3390.4999999999995</v>
      </c>
      <c r="E81" s="11">
        <f>SUM(E82:E85)</f>
        <v>0</v>
      </c>
      <c r="F81" s="11">
        <f t="shared" ref="F81:O81" si="124">SUM(F82:F85)</f>
        <v>0</v>
      </c>
      <c r="G81" s="11">
        <f t="shared" si="124"/>
        <v>0</v>
      </c>
      <c r="H81" s="11">
        <f t="shared" si="124"/>
        <v>0</v>
      </c>
      <c r="I81" s="11">
        <f t="shared" si="124"/>
        <v>0</v>
      </c>
      <c r="J81" s="11">
        <f t="shared" si="124"/>
        <v>0</v>
      </c>
      <c r="K81" s="11">
        <f t="shared" si="124"/>
        <v>0</v>
      </c>
      <c r="L81" s="11">
        <f t="shared" si="124"/>
        <v>0</v>
      </c>
      <c r="M81" s="18">
        <f t="shared" si="124"/>
        <v>3390.4999999999995</v>
      </c>
      <c r="N81" s="18">
        <f t="shared" si="124"/>
        <v>0</v>
      </c>
      <c r="O81" s="18">
        <f t="shared" si="124"/>
        <v>0</v>
      </c>
      <c r="P81" s="18">
        <f t="shared" ref="P81" si="125">SUM(P82:P85)</f>
        <v>0</v>
      </c>
    </row>
    <row r="82" spans="1:16" s="2" customFormat="1" ht="15.75" x14ac:dyDescent="0.25">
      <c r="A82" s="63"/>
      <c r="B82" s="88"/>
      <c r="C82" s="6" t="s">
        <v>1</v>
      </c>
      <c r="D82" s="10">
        <f t="shared" si="88"/>
        <v>2599.1999999999998</v>
      </c>
      <c r="E82" s="11">
        <f t="shared" ref="E82:M82" si="126">E87+E92</f>
        <v>0</v>
      </c>
      <c r="F82" s="11">
        <f t="shared" si="126"/>
        <v>0</v>
      </c>
      <c r="G82" s="11">
        <f t="shared" si="126"/>
        <v>0</v>
      </c>
      <c r="H82" s="11">
        <f t="shared" si="126"/>
        <v>0</v>
      </c>
      <c r="I82" s="11">
        <f t="shared" si="126"/>
        <v>0</v>
      </c>
      <c r="J82" s="11">
        <f t="shared" si="126"/>
        <v>0</v>
      </c>
      <c r="K82" s="11">
        <f t="shared" si="126"/>
        <v>0</v>
      </c>
      <c r="L82" s="11">
        <f t="shared" si="126"/>
        <v>0</v>
      </c>
      <c r="M82" s="18">
        <f t="shared" si="126"/>
        <v>2599.1999999999998</v>
      </c>
      <c r="N82" s="18">
        <f>N87+N92+N97</f>
        <v>0</v>
      </c>
      <c r="O82" s="18">
        <f t="shared" ref="O82:P85" si="127">O87+O92</f>
        <v>0</v>
      </c>
      <c r="P82" s="18">
        <f t="shared" si="127"/>
        <v>0</v>
      </c>
    </row>
    <row r="83" spans="1:16" s="2" customFormat="1" ht="15.75" x14ac:dyDescent="0.25">
      <c r="A83" s="63"/>
      <c r="B83" s="88"/>
      <c r="C83" s="6" t="s">
        <v>2</v>
      </c>
      <c r="D83" s="10">
        <f t="shared" si="88"/>
        <v>570.6</v>
      </c>
      <c r="E83" s="11">
        <f t="shared" ref="E83:M83" si="128">E88+E93</f>
        <v>0</v>
      </c>
      <c r="F83" s="11">
        <f t="shared" si="128"/>
        <v>0</v>
      </c>
      <c r="G83" s="11">
        <f t="shared" si="128"/>
        <v>0</v>
      </c>
      <c r="H83" s="11">
        <f t="shared" si="128"/>
        <v>0</v>
      </c>
      <c r="I83" s="11">
        <f t="shared" si="128"/>
        <v>0</v>
      </c>
      <c r="J83" s="11">
        <f t="shared" si="128"/>
        <v>0</v>
      </c>
      <c r="K83" s="11">
        <f t="shared" si="128"/>
        <v>0</v>
      </c>
      <c r="L83" s="11">
        <f t="shared" si="128"/>
        <v>0</v>
      </c>
      <c r="M83" s="18">
        <f t="shared" si="128"/>
        <v>570.6</v>
      </c>
      <c r="N83" s="18">
        <f>N88+N93+N98</f>
        <v>0</v>
      </c>
      <c r="O83" s="18">
        <f t="shared" si="127"/>
        <v>0</v>
      </c>
      <c r="P83" s="18">
        <f t="shared" si="127"/>
        <v>0</v>
      </c>
    </row>
    <row r="84" spans="1:16" s="2" customFormat="1" ht="15.75" x14ac:dyDescent="0.25">
      <c r="A84" s="63"/>
      <c r="B84" s="88"/>
      <c r="C84" s="6" t="s">
        <v>3</v>
      </c>
      <c r="D84" s="10">
        <f t="shared" si="88"/>
        <v>220.70000000000002</v>
      </c>
      <c r="E84" s="11">
        <f t="shared" ref="E84:M84" si="129">E89+E94</f>
        <v>0</v>
      </c>
      <c r="F84" s="11">
        <f t="shared" si="129"/>
        <v>0</v>
      </c>
      <c r="G84" s="11">
        <f t="shared" si="129"/>
        <v>0</v>
      </c>
      <c r="H84" s="11">
        <f t="shared" si="129"/>
        <v>0</v>
      </c>
      <c r="I84" s="11">
        <f t="shared" si="129"/>
        <v>0</v>
      </c>
      <c r="J84" s="11">
        <f t="shared" si="129"/>
        <v>0</v>
      </c>
      <c r="K84" s="11">
        <f t="shared" si="129"/>
        <v>0</v>
      </c>
      <c r="L84" s="11">
        <f t="shared" si="129"/>
        <v>0</v>
      </c>
      <c r="M84" s="18">
        <f t="shared" si="129"/>
        <v>220.70000000000002</v>
      </c>
      <c r="N84" s="18">
        <f>N89+N94+N99</f>
        <v>0</v>
      </c>
      <c r="O84" s="18">
        <f t="shared" si="127"/>
        <v>0</v>
      </c>
      <c r="P84" s="18">
        <f t="shared" si="127"/>
        <v>0</v>
      </c>
    </row>
    <row r="85" spans="1:16" s="2" customFormat="1" ht="15.75" x14ac:dyDescent="0.25">
      <c r="A85" s="64"/>
      <c r="B85" s="89"/>
      <c r="C85" s="12" t="s">
        <v>4</v>
      </c>
      <c r="D85" s="10">
        <f t="shared" si="88"/>
        <v>0</v>
      </c>
      <c r="E85" s="11">
        <f t="shared" ref="E85:M85" si="130">E90+E95</f>
        <v>0</v>
      </c>
      <c r="F85" s="11">
        <f t="shared" si="130"/>
        <v>0</v>
      </c>
      <c r="G85" s="11">
        <f t="shared" si="130"/>
        <v>0</v>
      </c>
      <c r="H85" s="11">
        <f t="shared" si="130"/>
        <v>0</v>
      </c>
      <c r="I85" s="11">
        <f t="shared" si="130"/>
        <v>0</v>
      </c>
      <c r="J85" s="11">
        <f t="shared" si="130"/>
        <v>0</v>
      </c>
      <c r="K85" s="11">
        <f t="shared" si="130"/>
        <v>0</v>
      </c>
      <c r="L85" s="11">
        <f t="shared" si="130"/>
        <v>0</v>
      </c>
      <c r="M85" s="18">
        <f t="shared" si="130"/>
        <v>0</v>
      </c>
      <c r="N85" s="18">
        <f>N90+N95</f>
        <v>0</v>
      </c>
      <c r="O85" s="18">
        <f t="shared" si="127"/>
        <v>0</v>
      </c>
      <c r="P85" s="18">
        <f t="shared" si="127"/>
        <v>0</v>
      </c>
    </row>
    <row r="86" spans="1:16" ht="15.75" x14ac:dyDescent="0.25">
      <c r="A86" s="62" t="s">
        <v>84</v>
      </c>
      <c r="B86" s="87" t="s">
        <v>85</v>
      </c>
      <c r="C86" s="6" t="s">
        <v>16</v>
      </c>
      <c r="D86" s="10">
        <f t="shared" si="88"/>
        <v>3390.4999999999995</v>
      </c>
      <c r="E86" s="10">
        <f t="shared" ref="E86:F86" si="131">SUM(E87:E90)</f>
        <v>0</v>
      </c>
      <c r="F86" s="10">
        <f t="shared" si="131"/>
        <v>0</v>
      </c>
      <c r="G86" s="11">
        <v>0</v>
      </c>
      <c r="H86" s="11">
        <f t="shared" ref="H86:O86" si="132">SUM(H87:H90)</f>
        <v>0</v>
      </c>
      <c r="I86" s="11">
        <f t="shared" si="132"/>
        <v>0</v>
      </c>
      <c r="J86" s="11">
        <f t="shared" si="132"/>
        <v>0</v>
      </c>
      <c r="K86" s="11">
        <f t="shared" si="132"/>
        <v>0</v>
      </c>
      <c r="L86" s="11">
        <f t="shared" si="132"/>
        <v>0</v>
      </c>
      <c r="M86" s="18">
        <f t="shared" si="132"/>
        <v>3390.4999999999995</v>
      </c>
      <c r="N86" s="18">
        <f t="shared" si="132"/>
        <v>0</v>
      </c>
      <c r="O86" s="18">
        <f t="shared" si="132"/>
        <v>0</v>
      </c>
      <c r="P86" s="18">
        <f t="shared" ref="P86" si="133">SUM(P87:P90)</f>
        <v>0</v>
      </c>
    </row>
    <row r="87" spans="1:16" ht="15.75" x14ac:dyDescent="0.25">
      <c r="A87" s="63"/>
      <c r="B87" s="88"/>
      <c r="C87" s="6" t="s">
        <v>1</v>
      </c>
      <c r="D87" s="10">
        <f t="shared" si="88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8">
        <v>0</v>
      </c>
      <c r="O87" s="18">
        <f>N87</f>
        <v>0</v>
      </c>
      <c r="P87" s="18">
        <f>O87</f>
        <v>0</v>
      </c>
    </row>
    <row r="88" spans="1:16" ht="15.75" x14ac:dyDescent="0.25">
      <c r="A88" s="63"/>
      <c r="B88" s="88"/>
      <c r="C88" s="6" t="s">
        <v>2</v>
      </c>
      <c r="D88" s="10">
        <f t="shared" si="88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8">
        <v>0</v>
      </c>
      <c r="O88" s="18">
        <v>0</v>
      </c>
      <c r="P88" s="18">
        <v>0</v>
      </c>
    </row>
    <row r="89" spans="1:16" ht="15.75" x14ac:dyDescent="0.25">
      <c r="A89" s="63"/>
      <c r="B89" s="88"/>
      <c r="C89" s="6" t="s">
        <v>3</v>
      </c>
      <c r="D89" s="10">
        <f t="shared" si="88"/>
        <v>220.70000000000002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224.8-22.5+18.4</f>
        <v>220.70000000000002</v>
      </c>
      <c r="N89" s="18">
        <v>0</v>
      </c>
      <c r="O89" s="18">
        <v>0</v>
      </c>
      <c r="P89" s="18">
        <v>0</v>
      </c>
    </row>
    <row r="90" spans="1:16" ht="15.75" x14ac:dyDescent="0.25">
      <c r="A90" s="64"/>
      <c r="B90" s="89"/>
      <c r="C90" s="12" t="s">
        <v>4</v>
      </c>
      <c r="D90" s="10">
        <f t="shared" si="88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134">L90</f>
        <v>0</v>
      </c>
      <c r="N90" s="18">
        <f t="shared" ref="N90" si="135">M90</f>
        <v>0</v>
      </c>
      <c r="O90" s="18">
        <f>N90</f>
        <v>0</v>
      </c>
      <c r="P90" s="18">
        <f>O90</f>
        <v>0</v>
      </c>
    </row>
    <row r="91" spans="1:16" ht="15.75" hidden="1" x14ac:dyDescent="0.25">
      <c r="A91" s="62" t="s">
        <v>88</v>
      </c>
      <c r="B91" s="87" t="s">
        <v>89</v>
      </c>
      <c r="C91" s="6" t="s">
        <v>16</v>
      </c>
      <c r="D91" s="10">
        <f t="shared" si="88"/>
        <v>0</v>
      </c>
      <c r="E91" s="10">
        <f t="shared" ref="E91:F91" si="136">SUM(E92:E95)</f>
        <v>0</v>
      </c>
      <c r="F91" s="10">
        <f t="shared" si="136"/>
        <v>0</v>
      </c>
      <c r="G91" s="11">
        <v>0</v>
      </c>
      <c r="H91" s="11">
        <f t="shared" ref="H91:O91" si="137">SUM(H92:H95)</f>
        <v>0</v>
      </c>
      <c r="I91" s="11">
        <f t="shared" si="137"/>
        <v>0</v>
      </c>
      <c r="J91" s="11">
        <f t="shared" si="137"/>
        <v>0</v>
      </c>
      <c r="K91" s="11">
        <f t="shared" si="137"/>
        <v>0</v>
      </c>
      <c r="L91" s="11">
        <f t="shared" si="137"/>
        <v>0</v>
      </c>
      <c r="M91" s="18">
        <f t="shared" si="137"/>
        <v>0</v>
      </c>
      <c r="N91" s="18">
        <f t="shared" si="137"/>
        <v>0</v>
      </c>
      <c r="O91" s="18">
        <f t="shared" si="137"/>
        <v>0</v>
      </c>
      <c r="P91" s="18">
        <f t="shared" ref="P91" si="138">SUM(P92:P95)</f>
        <v>0</v>
      </c>
    </row>
    <row r="92" spans="1:16" ht="15.75" hidden="1" x14ac:dyDescent="0.25">
      <c r="A92" s="63"/>
      <c r="B92" s="88"/>
      <c r="C92" s="6" t="s">
        <v>1</v>
      </c>
      <c r="D92" s="10">
        <f t="shared" si="8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8">
        <v>0</v>
      </c>
      <c r="O92" s="18">
        <f>N92</f>
        <v>0</v>
      </c>
      <c r="P92" s="18">
        <f>O92</f>
        <v>0</v>
      </c>
    </row>
    <row r="93" spans="1:16" ht="15.75" hidden="1" x14ac:dyDescent="0.25">
      <c r="A93" s="63"/>
      <c r="B93" s="88"/>
      <c r="C93" s="6" t="s">
        <v>2</v>
      </c>
      <c r="D93" s="10">
        <f t="shared" si="8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8">
        <v>0</v>
      </c>
      <c r="O93" s="18">
        <v>0</v>
      </c>
      <c r="P93" s="18">
        <v>0</v>
      </c>
    </row>
    <row r="94" spans="1:16" ht="15.75" hidden="1" x14ac:dyDescent="0.25">
      <c r="A94" s="63"/>
      <c r="B94" s="88"/>
      <c r="C94" s="6" t="s">
        <v>3</v>
      </c>
      <c r="D94" s="10">
        <f t="shared" si="8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8">
        <v>0</v>
      </c>
      <c r="O94" s="18">
        <v>0</v>
      </c>
      <c r="P94" s="18">
        <v>0</v>
      </c>
    </row>
    <row r="95" spans="1:16" ht="15.75" hidden="1" x14ac:dyDescent="0.25">
      <c r="A95" s="64"/>
      <c r="B95" s="89"/>
      <c r="C95" s="12" t="s">
        <v>4</v>
      </c>
      <c r="D95" s="10">
        <f t="shared" si="8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139">L95</f>
        <v>0</v>
      </c>
      <c r="N95" s="18">
        <f t="shared" ref="N95" si="140">M95</f>
        <v>0</v>
      </c>
      <c r="O95" s="18">
        <f>N95</f>
        <v>0</v>
      </c>
      <c r="P95" s="18">
        <f>O95</f>
        <v>0</v>
      </c>
    </row>
    <row r="96" spans="1:16" s="2" customFormat="1" ht="15.75" hidden="1" x14ac:dyDescent="0.25">
      <c r="A96" s="62" t="s">
        <v>99</v>
      </c>
      <c r="B96" s="87" t="s">
        <v>101</v>
      </c>
      <c r="C96" s="12" t="s">
        <v>16</v>
      </c>
      <c r="D96" s="10">
        <f t="shared" si="88"/>
        <v>0</v>
      </c>
      <c r="E96" s="11">
        <f t="shared" ref="E96:O96" si="141">SUM(E97:E100)</f>
        <v>0</v>
      </c>
      <c r="F96" s="11">
        <f t="shared" si="141"/>
        <v>0</v>
      </c>
      <c r="G96" s="11">
        <f t="shared" si="141"/>
        <v>0</v>
      </c>
      <c r="H96" s="11">
        <f t="shared" si="141"/>
        <v>0</v>
      </c>
      <c r="I96" s="11">
        <f t="shared" si="141"/>
        <v>0</v>
      </c>
      <c r="J96" s="11">
        <f t="shared" si="141"/>
        <v>0</v>
      </c>
      <c r="K96" s="11">
        <f t="shared" si="141"/>
        <v>0</v>
      </c>
      <c r="L96" s="11">
        <f t="shared" si="141"/>
        <v>0</v>
      </c>
      <c r="M96" s="18">
        <f t="shared" si="141"/>
        <v>0</v>
      </c>
      <c r="N96" s="18">
        <f t="shared" si="141"/>
        <v>0</v>
      </c>
      <c r="O96" s="18">
        <f t="shared" si="141"/>
        <v>0</v>
      </c>
      <c r="P96" s="18">
        <f t="shared" ref="P96" si="142">SUM(P97:P100)</f>
        <v>0</v>
      </c>
    </row>
    <row r="97" spans="1:17" ht="15.75" hidden="1" x14ac:dyDescent="0.25">
      <c r="A97" s="63"/>
      <c r="B97" s="88"/>
      <c r="C97" s="12" t="s">
        <v>1</v>
      </c>
      <c r="D97" s="10">
        <f t="shared" si="88"/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8"/>
      <c r="O97" s="18">
        <v>0</v>
      </c>
      <c r="P97" s="18">
        <v>0</v>
      </c>
    </row>
    <row r="98" spans="1:17" ht="15.75" hidden="1" x14ac:dyDescent="0.25">
      <c r="A98" s="63"/>
      <c r="B98" s="88"/>
      <c r="C98" s="12" t="s">
        <v>2</v>
      </c>
      <c r="D98" s="10">
        <f t="shared" si="88"/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8"/>
      <c r="O98" s="18">
        <v>0</v>
      </c>
      <c r="P98" s="18">
        <v>0</v>
      </c>
    </row>
    <row r="99" spans="1:17" ht="15.75" hidden="1" x14ac:dyDescent="0.25">
      <c r="A99" s="63"/>
      <c r="B99" s="88"/>
      <c r="C99" s="12" t="s">
        <v>3</v>
      </c>
      <c r="D99" s="10">
        <f t="shared" si="88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8"/>
      <c r="O99" s="18">
        <v>0</v>
      </c>
      <c r="P99" s="18">
        <v>0</v>
      </c>
    </row>
    <row r="100" spans="1:17" ht="15.75" hidden="1" x14ac:dyDescent="0.25">
      <c r="A100" s="64"/>
      <c r="B100" s="89"/>
      <c r="C100" s="12" t="s">
        <v>4</v>
      </c>
      <c r="D100" s="10">
        <f t="shared" si="88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8">
        <v>0</v>
      </c>
      <c r="O100" s="18">
        <v>0</v>
      </c>
      <c r="P100" s="18">
        <v>0</v>
      </c>
    </row>
    <row r="101" spans="1:17" ht="15.75" x14ac:dyDescent="0.25">
      <c r="A101" s="82" t="s">
        <v>9</v>
      </c>
      <c r="B101" s="84" t="s">
        <v>10</v>
      </c>
      <c r="C101" s="7" t="s">
        <v>0</v>
      </c>
      <c r="D101" s="13">
        <f>SUM(E101:P101)</f>
        <v>727483</v>
      </c>
      <c r="E101" s="14">
        <f>E102+E103+E104+E106</f>
        <v>29574.7</v>
      </c>
      <c r="F101" s="14">
        <f t="shared" ref="F101:K101" si="143">F102+F103+F104+F106</f>
        <v>27945.4</v>
      </c>
      <c r="G101" s="14">
        <f t="shared" si="143"/>
        <v>36806.100000000006</v>
      </c>
      <c r="H101" s="14">
        <f t="shared" si="143"/>
        <v>43975.600000000006</v>
      </c>
      <c r="I101" s="14">
        <f t="shared" si="143"/>
        <v>55772.2</v>
      </c>
      <c r="J101" s="14">
        <f t="shared" si="143"/>
        <v>62973.499999999993</v>
      </c>
      <c r="K101" s="14">
        <f t="shared" si="143"/>
        <v>76433.5</v>
      </c>
      <c r="L101" s="14">
        <f t="shared" ref="L101:O101" si="144">L102+L103+L104+L106</f>
        <v>81573.099999999991</v>
      </c>
      <c r="M101" s="38">
        <f t="shared" si="144"/>
        <v>78448.7</v>
      </c>
      <c r="N101" s="38">
        <f t="shared" si="144"/>
        <v>81999.200000000012</v>
      </c>
      <c r="O101" s="38">
        <f t="shared" si="144"/>
        <v>74377.2</v>
      </c>
      <c r="P101" s="38">
        <f t="shared" ref="P101" si="145">P102+P103+P104+P106</f>
        <v>77603.8</v>
      </c>
      <c r="Q101" s="30"/>
    </row>
    <row r="102" spans="1:17" ht="15.75" x14ac:dyDescent="0.25">
      <c r="A102" s="82"/>
      <c r="B102" s="84"/>
      <c r="C102" s="6" t="s">
        <v>1</v>
      </c>
      <c r="D102" s="10">
        <f t="shared" si="88"/>
        <v>27833.1</v>
      </c>
      <c r="E102" s="11">
        <f t="shared" ref="E102:O102" si="146">E108+E129</f>
        <v>40.9</v>
      </c>
      <c r="F102" s="11">
        <f t="shared" si="146"/>
        <v>0</v>
      </c>
      <c r="G102" s="11">
        <f t="shared" si="146"/>
        <v>32.200000000000003</v>
      </c>
      <c r="H102" s="11">
        <f t="shared" si="146"/>
        <v>0</v>
      </c>
      <c r="I102" s="11">
        <f t="shared" si="146"/>
        <v>0</v>
      </c>
      <c r="J102" s="11">
        <f t="shared" si="146"/>
        <v>0</v>
      </c>
      <c r="K102" s="11">
        <f t="shared" si="146"/>
        <v>10000</v>
      </c>
      <c r="L102" s="11">
        <f t="shared" si="146"/>
        <v>5000</v>
      </c>
      <c r="M102" s="18">
        <f t="shared" si="146"/>
        <v>5000</v>
      </c>
      <c r="N102" s="18">
        <f t="shared" si="146"/>
        <v>7760</v>
      </c>
      <c r="O102" s="18">
        <f t="shared" si="146"/>
        <v>0</v>
      </c>
      <c r="P102" s="18">
        <f t="shared" ref="P102" si="147">P108+P129</f>
        <v>0</v>
      </c>
    </row>
    <row r="103" spans="1:17" ht="15.75" x14ac:dyDescent="0.25">
      <c r="A103" s="82"/>
      <c r="B103" s="84"/>
      <c r="C103" s="6" t="s">
        <v>2</v>
      </c>
      <c r="D103" s="10">
        <f t="shared" si="88"/>
        <v>10347.6</v>
      </c>
      <c r="E103" s="11">
        <f t="shared" ref="E103:O103" si="148">E109+E130</f>
        <v>0</v>
      </c>
      <c r="F103" s="11">
        <f t="shared" si="148"/>
        <v>0</v>
      </c>
      <c r="G103" s="11">
        <f t="shared" si="148"/>
        <v>107.60000000000001</v>
      </c>
      <c r="H103" s="11">
        <f t="shared" si="148"/>
        <v>0</v>
      </c>
      <c r="I103" s="11">
        <f t="shared" si="148"/>
        <v>5000</v>
      </c>
      <c r="J103" s="11">
        <f t="shared" si="148"/>
        <v>5000</v>
      </c>
      <c r="K103" s="11">
        <f t="shared" si="148"/>
        <v>0</v>
      </c>
      <c r="L103" s="11">
        <f t="shared" si="148"/>
        <v>0</v>
      </c>
      <c r="M103" s="18">
        <f t="shared" si="148"/>
        <v>0</v>
      </c>
      <c r="N103" s="18">
        <f t="shared" si="148"/>
        <v>240</v>
      </c>
      <c r="O103" s="18">
        <f t="shared" si="148"/>
        <v>0</v>
      </c>
      <c r="P103" s="18">
        <f t="shared" ref="P103" si="149">P109+P130</f>
        <v>0</v>
      </c>
    </row>
    <row r="104" spans="1:17" ht="15.75" x14ac:dyDescent="0.25">
      <c r="A104" s="82"/>
      <c r="B104" s="84"/>
      <c r="C104" s="12" t="s">
        <v>47</v>
      </c>
      <c r="D104" s="10">
        <f t="shared" si="88"/>
        <v>666096.9</v>
      </c>
      <c r="E104" s="11">
        <f t="shared" ref="E104:O104" si="150">E110+E131</f>
        <v>28296.1</v>
      </c>
      <c r="F104" s="11">
        <f t="shared" si="150"/>
        <v>26674.400000000001</v>
      </c>
      <c r="G104" s="11">
        <f t="shared" si="150"/>
        <v>33916.300000000003</v>
      </c>
      <c r="H104" s="11">
        <f t="shared" si="150"/>
        <v>42025.600000000006</v>
      </c>
      <c r="I104" s="11">
        <f t="shared" si="150"/>
        <v>48822.2</v>
      </c>
      <c r="J104" s="11">
        <f t="shared" si="150"/>
        <v>56023.499999999993</v>
      </c>
      <c r="K104" s="11">
        <f t="shared" si="150"/>
        <v>64483.499999999993</v>
      </c>
      <c r="L104" s="11">
        <f t="shared" si="150"/>
        <v>74856.399999999994</v>
      </c>
      <c r="M104" s="18">
        <f t="shared" si="150"/>
        <v>71018.7</v>
      </c>
      <c r="N104" s="18">
        <f t="shared" si="150"/>
        <v>71999.200000000012</v>
      </c>
      <c r="O104" s="18">
        <f t="shared" si="150"/>
        <v>72377.2</v>
      </c>
      <c r="P104" s="18">
        <f t="shared" ref="P104" si="151">P110+P131</f>
        <v>75603.8</v>
      </c>
    </row>
    <row r="105" spans="1:17" s="49" customFormat="1" ht="15.75" x14ac:dyDescent="0.25">
      <c r="A105" s="82"/>
      <c r="B105" s="84"/>
      <c r="C105" s="16" t="s">
        <v>15</v>
      </c>
      <c r="D105" s="48">
        <f t="shared" si="88"/>
        <v>1614.1</v>
      </c>
      <c r="E105" s="15">
        <f t="shared" ref="E105:J105" si="152">E111</f>
        <v>1614.1</v>
      </c>
      <c r="F105" s="15">
        <f t="shared" si="152"/>
        <v>0</v>
      </c>
      <c r="G105" s="15">
        <f t="shared" si="152"/>
        <v>0</v>
      </c>
      <c r="H105" s="15">
        <f t="shared" si="152"/>
        <v>0</v>
      </c>
      <c r="I105" s="15">
        <f t="shared" si="152"/>
        <v>0</v>
      </c>
      <c r="J105" s="15">
        <f t="shared" si="152"/>
        <v>0</v>
      </c>
      <c r="K105" s="15">
        <f t="shared" ref="K105:L105" si="153">K111</f>
        <v>0</v>
      </c>
      <c r="L105" s="15">
        <f t="shared" si="153"/>
        <v>0</v>
      </c>
      <c r="M105" s="43">
        <f t="shared" ref="M105:O105" si="154">M111</f>
        <v>0</v>
      </c>
      <c r="N105" s="43">
        <f t="shared" si="154"/>
        <v>0</v>
      </c>
      <c r="O105" s="43">
        <f t="shared" si="154"/>
        <v>0</v>
      </c>
      <c r="P105" s="43">
        <f t="shared" ref="P105" si="155">P111</f>
        <v>0</v>
      </c>
    </row>
    <row r="106" spans="1:17" ht="15.75" x14ac:dyDescent="0.25">
      <c r="A106" s="82"/>
      <c r="B106" s="84"/>
      <c r="C106" s="12" t="s">
        <v>4</v>
      </c>
      <c r="D106" s="10">
        <f>SUM(E106:P106)</f>
        <v>23205.4</v>
      </c>
      <c r="E106" s="11">
        <f t="shared" ref="E106:O106" si="156">E112+E132</f>
        <v>1237.7</v>
      </c>
      <c r="F106" s="11">
        <f t="shared" si="156"/>
        <v>1271</v>
      </c>
      <c r="G106" s="11">
        <f t="shared" si="156"/>
        <v>2750</v>
      </c>
      <c r="H106" s="11">
        <f t="shared" si="156"/>
        <v>1950</v>
      </c>
      <c r="I106" s="11">
        <f t="shared" si="156"/>
        <v>1950</v>
      </c>
      <c r="J106" s="11">
        <f t="shared" si="156"/>
        <v>1950</v>
      </c>
      <c r="K106" s="11">
        <f t="shared" si="156"/>
        <v>1950</v>
      </c>
      <c r="L106" s="11">
        <f t="shared" si="156"/>
        <v>1716.7</v>
      </c>
      <c r="M106" s="18">
        <f t="shared" si="156"/>
        <v>2430</v>
      </c>
      <c r="N106" s="18">
        <f t="shared" si="156"/>
        <v>2000</v>
      </c>
      <c r="O106" s="18">
        <f t="shared" si="156"/>
        <v>2000</v>
      </c>
      <c r="P106" s="18">
        <f t="shared" ref="P106" si="157">P112+P132</f>
        <v>2000</v>
      </c>
    </row>
    <row r="107" spans="1:17" ht="15.75" x14ac:dyDescent="0.25">
      <c r="A107" s="57" t="s">
        <v>11</v>
      </c>
      <c r="B107" s="86" t="s">
        <v>35</v>
      </c>
      <c r="C107" s="6" t="s">
        <v>16</v>
      </c>
      <c r="D107" s="10">
        <f t="shared" ref="D107:D170" si="158">SUM(E107:P107)</f>
        <v>688923.7</v>
      </c>
      <c r="E107" s="11">
        <f t="shared" ref="E107:O107" si="159">E108+E109+E110+E112</f>
        <v>29574.7</v>
      </c>
      <c r="F107" s="11">
        <f t="shared" si="159"/>
        <v>27945.4</v>
      </c>
      <c r="G107" s="11">
        <f t="shared" si="159"/>
        <v>36806.100000000006</v>
      </c>
      <c r="H107" s="11">
        <f t="shared" si="159"/>
        <v>43975.600000000006</v>
      </c>
      <c r="I107" s="11">
        <f t="shared" si="159"/>
        <v>50293.7</v>
      </c>
      <c r="J107" s="11">
        <f t="shared" si="159"/>
        <v>57973.499999999993</v>
      </c>
      <c r="K107" s="11">
        <f t="shared" si="159"/>
        <v>66433.5</v>
      </c>
      <c r="L107" s="11">
        <f t="shared" si="159"/>
        <v>76573.099999999991</v>
      </c>
      <c r="M107" s="18">
        <f t="shared" si="159"/>
        <v>73448.7</v>
      </c>
      <c r="N107" s="18">
        <f t="shared" si="159"/>
        <v>73918.400000000009</v>
      </c>
      <c r="O107" s="18">
        <f t="shared" si="159"/>
        <v>74377.2</v>
      </c>
      <c r="P107" s="18">
        <f t="shared" ref="P107" si="160">P108+P109+P110+P112</f>
        <v>77603.8</v>
      </c>
    </row>
    <row r="108" spans="1:17" ht="15.75" x14ac:dyDescent="0.25">
      <c r="A108" s="57"/>
      <c r="B108" s="86"/>
      <c r="C108" s="6" t="s">
        <v>1</v>
      </c>
      <c r="D108" s="10">
        <f t="shared" si="158"/>
        <v>73.099999999999994</v>
      </c>
      <c r="E108" s="11">
        <f t="shared" ref="E108:O108" si="161">E114+E119+E124</f>
        <v>40.9</v>
      </c>
      <c r="F108" s="11">
        <f t="shared" si="161"/>
        <v>0</v>
      </c>
      <c r="G108" s="11">
        <f t="shared" si="161"/>
        <v>32.200000000000003</v>
      </c>
      <c r="H108" s="11">
        <f t="shared" si="161"/>
        <v>0</v>
      </c>
      <c r="I108" s="11">
        <f t="shared" si="161"/>
        <v>0</v>
      </c>
      <c r="J108" s="11">
        <f t="shared" si="161"/>
        <v>0</v>
      </c>
      <c r="K108" s="11">
        <f t="shared" si="161"/>
        <v>0</v>
      </c>
      <c r="L108" s="11">
        <f t="shared" si="161"/>
        <v>0</v>
      </c>
      <c r="M108" s="18">
        <f t="shared" si="161"/>
        <v>0</v>
      </c>
      <c r="N108" s="18">
        <f t="shared" si="161"/>
        <v>0</v>
      </c>
      <c r="O108" s="18">
        <f t="shared" si="161"/>
        <v>0</v>
      </c>
      <c r="P108" s="18">
        <f t="shared" ref="P108" si="162">P114+P119+P124</f>
        <v>0</v>
      </c>
    </row>
    <row r="109" spans="1:17" ht="15.75" x14ac:dyDescent="0.25">
      <c r="A109" s="57"/>
      <c r="B109" s="86"/>
      <c r="C109" s="6" t="s">
        <v>2</v>
      </c>
      <c r="D109" s="10">
        <f t="shared" si="158"/>
        <v>107.60000000000001</v>
      </c>
      <c r="E109" s="11">
        <f t="shared" ref="E109:O109" si="163">E115+E120+E125</f>
        <v>0</v>
      </c>
      <c r="F109" s="11">
        <f t="shared" si="163"/>
        <v>0</v>
      </c>
      <c r="G109" s="11">
        <f t="shared" si="163"/>
        <v>107.60000000000001</v>
      </c>
      <c r="H109" s="11">
        <f t="shared" si="163"/>
        <v>0</v>
      </c>
      <c r="I109" s="11">
        <f t="shared" si="163"/>
        <v>0</v>
      </c>
      <c r="J109" s="11">
        <f t="shared" si="163"/>
        <v>0</v>
      </c>
      <c r="K109" s="11">
        <f t="shared" si="163"/>
        <v>0</v>
      </c>
      <c r="L109" s="11">
        <f t="shared" si="163"/>
        <v>0</v>
      </c>
      <c r="M109" s="18">
        <f t="shared" si="163"/>
        <v>0</v>
      </c>
      <c r="N109" s="18">
        <f t="shared" si="163"/>
        <v>0</v>
      </c>
      <c r="O109" s="18">
        <f t="shared" si="163"/>
        <v>0</v>
      </c>
      <c r="P109" s="18">
        <f t="shared" ref="P109" si="164">P115+P120+P125</f>
        <v>0</v>
      </c>
    </row>
    <row r="110" spans="1:17" ht="15.75" x14ac:dyDescent="0.25">
      <c r="A110" s="57"/>
      <c r="B110" s="86"/>
      <c r="C110" s="12" t="s">
        <v>47</v>
      </c>
      <c r="D110" s="10">
        <f t="shared" si="158"/>
        <v>665537.60000000009</v>
      </c>
      <c r="E110" s="11">
        <f t="shared" ref="E110:O110" si="165">E116+E121+E126</f>
        <v>28296.1</v>
      </c>
      <c r="F110" s="11">
        <f t="shared" si="165"/>
        <v>26674.400000000001</v>
      </c>
      <c r="G110" s="11">
        <f t="shared" si="165"/>
        <v>33916.300000000003</v>
      </c>
      <c r="H110" s="11">
        <f t="shared" si="165"/>
        <v>42025.600000000006</v>
      </c>
      <c r="I110" s="11">
        <f t="shared" si="165"/>
        <v>48343.7</v>
      </c>
      <c r="J110" s="11">
        <f t="shared" si="165"/>
        <v>56023.499999999993</v>
      </c>
      <c r="K110" s="11">
        <f>K116+K121+K126</f>
        <v>64483.499999999993</v>
      </c>
      <c r="L110" s="11">
        <f t="shared" si="165"/>
        <v>74856.399999999994</v>
      </c>
      <c r="M110" s="18">
        <f t="shared" si="165"/>
        <v>71018.7</v>
      </c>
      <c r="N110" s="18">
        <f t="shared" si="165"/>
        <v>71918.400000000009</v>
      </c>
      <c r="O110" s="18">
        <f t="shared" si="165"/>
        <v>72377.2</v>
      </c>
      <c r="P110" s="18">
        <f t="shared" ref="P110" si="166">P116+P121+P126</f>
        <v>75603.8</v>
      </c>
    </row>
    <row r="111" spans="1:17" ht="15.75" x14ac:dyDescent="0.25">
      <c r="A111" s="57"/>
      <c r="B111" s="86"/>
      <c r="C111" s="16" t="s">
        <v>15</v>
      </c>
      <c r="D111" s="10">
        <f t="shared" si="158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3">
        <v>0</v>
      </c>
      <c r="N111" s="43">
        <v>0</v>
      </c>
      <c r="O111" s="43">
        <v>0</v>
      </c>
      <c r="P111" s="43">
        <v>0</v>
      </c>
    </row>
    <row r="112" spans="1:17" ht="15.75" x14ac:dyDescent="0.25">
      <c r="A112" s="57"/>
      <c r="B112" s="86"/>
      <c r="C112" s="23" t="s">
        <v>4</v>
      </c>
      <c r="D112" s="10">
        <f t="shared" si="158"/>
        <v>23205.4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67">H117+H122+H127</f>
        <v>1950</v>
      </c>
      <c r="I112" s="18">
        <f t="shared" si="167"/>
        <v>1950</v>
      </c>
      <c r="J112" s="18">
        <f t="shared" si="167"/>
        <v>1950</v>
      </c>
      <c r="K112" s="18">
        <f t="shared" si="167"/>
        <v>1950</v>
      </c>
      <c r="L112" s="18">
        <f t="shared" si="167"/>
        <v>1716.7</v>
      </c>
      <c r="M112" s="18">
        <f t="shared" si="167"/>
        <v>2430</v>
      </c>
      <c r="N112" s="18">
        <f t="shared" si="167"/>
        <v>2000</v>
      </c>
      <c r="O112" s="18">
        <f t="shared" si="167"/>
        <v>2000</v>
      </c>
      <c r="P112" s="18">
        <f t="shared" ref="P112" si="168">P117+P122+P127</f>
        <v>2000</v>
      </c>
    </row>
    <row r="113" spans="1:16" ht="15.75" x14ac:dyDescent="0.25">
      <c r="A113" s="62" t="s">
        <v>29</v>
      </c>
      <c r="B113" s="59" t="s">
        <v>100</v>
      </c>
      <c r="C113" s="6" t="s">
        <v>16</v>
      </c>
      <c r="D113" s="10">
        <f t="shared" si="158"/>
        <v>685737.1</v>
      </c>
      <c r="E113" s="10">
        <f>SUM(E114:E117)</f>
        <v>29574.7</v>
      </c>
      <c r="F113" s="10">
        <f t="shared" ref="F113" si="169">SUM(F114:F117)</f>
        <v>27945.4</v>
      </c>
      <c r="G113" s="11">
        <f t="shared" ref="G113" si="170">SUM(G114:G117)</f>
        <v>36606.400000000001</v>
      </c>
      <c r="H113" s="11">
        <f t="shared" ref="H113" si="171">SUM(H114:H117)</f>
        <v>43975.600000000006</v>
      </c>
      <c r="I113" s="11">
        <f t="shared" ref="I113" si="172">SUM(I114:I117)</f>
        <v>50293.7</v>
      </c>
      <c r="J113" s="11">
        <f t="shared" ref="J113:O113" si="173">SUM(J114:J117)</f>
        <v>57438.499999999993</v>
      </c>
      <c r="K113" s="11">
        <f t="shared" si="173"/>
        <v>64569.599999999991</v>
      </c>
      <c r="L113" s="11">
        <f t="shared" si="173"/>
        <v>76573.099999999991</v>
      </c>
      <c r="M113" s="18">
        <f t="shared" si="173"/>
        <v>72860.7</v>
      </c>
      <c r="N113" s="53">
        <f t="shared" si="173"/>
        <v>73918.400000000009</v>
      </c>
      <c r="O113" s="18">
        <f t="shared" si="173"/>
        <v>74377.2</v>
      </c>
      <c r="P113" s="18">
        <f t="shared" ref="P113" si="174">SUM(P114:P117)</f>
        <v>77603.8</v>
      </c>
    </row>
    <row r="114" spans="1:16" ht="15.75" x14ac:dyDescent="0.25">
      <c r="A114" s="63"/>
      <c r="B114" s="60"/>
      <c r="C114" s="6" t="s">
        <v>1</v>
      </c>
      <c r="D114" s="10">
        <f t="shared" si="158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75">L114</f>
        <v>0</v>
      </c>
      <c r="N114" s="18">
        <f t="shared" si="175"/>
        <v>0</v>
      </c>
      <c r="O114" s="18">
        <f>N114</f>
        <v>0</v>
      </c>
      <c r="P114" s="18">
        <f>O114</f>
        <v>0</v>
      </c>
    </row>
    <row r="115" spans="1:16" ht="15.75" x14ac:dyDescent="0.25">
      <c r="A115" s="63"/>
      <c r="B115" s="60"/>
      <c r="C115" s="6" t="s">
        <v>2</v>
      </c>
      <c r="D115" s="10">
        <f t="shared" si="158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76">L115</f>
        <v>0</v>
      </c>
      <c r="N115" s="18">
        <f t="shared" si="176"/>
        <v>0</v>
      </c>
      <c r="O115" s="18">
        <f>N115</f>
        <v>0</v>
      </c>
      <c r="P115" s="18">
        <f>O115</f>
        <v>0</v>
      </c>
    </row>
    <row r="116" spans="1:16" ht="15.75" x14ac:dyDescent="0.25">
      <c r="A116" s="63"/>
      <c r="B116" s="60"/>
      <c r="C116" s="6" t="s">
        <v>3</v>
      </c>
      <c r="D116" s="10">
        <f t="shared" si="158"/>
        <v>662490.80000000005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8">
        <f>61510.8+370.6+1824.9-370.6+370.6+1291.2+2299.3+3078+55.9</f>
        <v>70430.7</v>
      </c>
      <c r="N116" s="54">
        <f>67336.8+4581.6</f>
        <v>71918.400000000009</v>
      </c>
      <c r="O116" s="18">
        <v>72377.2</v>
      </c>
      <c r="P116" s="18">
        <v>75603.8</v>
      </c>
    </row>
    <row r="117" spans="1:16" ht="15.75" x14ac:dyDescent="0.25">
      <c r="A117" s="64"/>
      <c r="B117" s="61"/>
      <c r="C117" s="12" t="s">
        <v>4</v>
      </c>
      <c r="D117" s="10">
        <f t="shared" si="158"/>
        <v>23205.4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f>1950+480</f>
        <v>2430</v>
      </c>
      <c r="N117" s="18">
        <v>2000</v>
      </c>
      <c r="O117" s="18">
        <v>2000</v>
      </c>
      <c r="P117" s="18">
        <v>2000</v>
      </c>
    </row>
    <row r="118" spans="1:16" ht="15.75" x14ac:dyDescent="0.25">
      <c r="A118" s="62" t="s">
        <v>30</v>
      </c>
      <c r="B118" s="90" t="s">
        <v>28</v>
      </c>
      <c r="C118" s="6" t="s">
        <v>16</v>
      </c>
      <c r="D118" s="10">
        <f t="shared" si="158"/>
        <v>199.70000000000002</v>
      </c>
      <c r="E118" s="10">
        <f t="shared" ref="E118" si="177">SUM(E119:E122)</f>
        <v>0</v>
      </c>
      <c r="F118" s="10">
        <f t="shared" ref="F118" si="178">SUM(F119:F122)</f>
        <v>0</v>
      </c>
      <c r="G118" s="11">
        <f t="shared" ref="G118" si="179">SUM(G119:G122)</f>
        <v>199.70000000000002</v>
      </c>
      <c r="H118" s="11">
        <f t="shared" ref="H118" si="180">SUM(H119:H122)</f>
        <v>0</v>
      </c>
      <c r="I118" s="11">
        <f t="shared" ref="I118:J118" si="181">SUM(I119:I122)</f>
        <v>0</v>
      </c>
      <c r="J118" s="11">
        <f t="shared" si="181"/>
        <v>0</v>
      </c>
      <c r="K118" s="11">
        <f t="shared" ref="K118:L118" si="182">SUM(K119:K122)</f>
        <v>0</v>
      </c>
      <c r="L118" s="11">
        <f t="shared" si="182"/>
        <v>0</v>
      </c>
      <c r="M118" s="18">
        <f t="shared" ref="M118:O118" si="183">SUM(M119:M122)</f>
        <v>0</v>
      </c>
      <c r="N118" s="18">
        <f t="shared" si="183"/>
        <v>0</v>
      </c>
      <c r="O118" s="18">
        <f t="shared" si="183"/>
        <v>0</v>
      </c>
      <c r="P118" s="18">
        <f t="shared" ref="P118" si="184">SUM(P119:P122)</f>
        <v>0</v>
      </c>
    </row>
    <row r="119" spans="1:16" ht="15.75" x14ac:dyDescent="0.25">
      <c r="A119" s="63"/>
      <c r="B119" s="91"/>
      <c r="C119" s="6" t="s">
        <v>1</v>
      </c>
      <c r="D119" s="10">
        <f t="shared" si="158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85">L119</f>
        <v>0</v>
      </c>
      <c r="N119" s="18">
        <f t="shared" si="185"/>
        <v>0</v>
      </c>
      <c r="O119" s="18">
        <f t="shared" ref="O119:P122" si="186">N119</f>
        <v>0</v>
      </c>
      <c r="P119" s="18">
        <f t="shared" si="186"/>
        <v>0</v>
      </c>
    </row>
    <row r="120" spans="1:16" ht="15.75" x14ac:dyDescent="0.25">
      <c r="A120" s="63"/>
      <c r="B120" s="91"/>
      <c r="C120" s="6" t="s">
        <v>2</v>
      </c>
      <c r="D120" s="10">
        <f t="shared" si="158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87">L120</f>
        <v>0</v>
      </c>
      <c r="N120" s="18">
        <f t="shared" si="187"/>
        <v>0</v>
      </c>
      <c r="O120" s="18">
        <f t="shared" si="186"/>
        <v>0</v>
      </c>
      <c r="P120" s="18">
        <f t="shared" si="186"/>
        <v>0</v>
      </c>
    </row>
    <row r="121" spans="1:16" ht="15.75" x14ac:dyDescent="0.25">
      <c r="A121" s="63"/>
      <c r="B121" s="91"/>
      <c r="C121" s="6" t="s">
        <v>3</v>
      </c>
      <c r="D121" s="10">
        <f t="shared" si="158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88">L121</f>
        <v>0</v>
      </c>
      <c r="N121" s="18">
        <f t="shared" si="188"/>
        <v>0</v>
      </c>
      <c r="O121" s="18">
        <f t="shared" si="186"/>
        <v>0</v>
      </c>
      <c r="P121" s="18">
        <f t="shared" si="186"/>
        <v>0</v>
      </c>
    </row>
    <row r="122" spans="1:16" ht="15.75" x14ac:dyDescent="0.25">
      <c r="A122" s="64"/>
      <c r="B122" s="92"/>
      <c r="C122" s="12" t="s">
        <v>4</v>
      </c>
      <c r="D122" s="10">
        <f t="shared" si="158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89">L122</f>
        <v>0</v>
      </c>
      <c r="N122" s="18">
        <f t="shared" si="189"/>
        <v>0</v>
      </c>
      <c r="O122" s="18">
        <f t="shared" si="186"/>
        <v>0</v>
      </c>
      <c r="P122" s="18">
        <f t="shared" si="186"/>
        <v>0</v>
      </c>
    </row>
    <row r="123" spans="1:16" s="2" customFormat="1" ht="15.75" x14ac:dyDescent="0.25">
      <c r="A123" s="62" t="s">
        <v>54</v>
      </c>
      <c r="B123" s="87" t="s">
        <v>60</v>
      </c>
      <c r="C123" s="6" t="s">
        <v>16</v>
      </c>
      <c r="D123" s="10">
        <f t="shared" si="158"/>
        <v>2986.8999999999996</v>
      </c>
      <c r="E123" s="11">
        <f t="shared" ref="E123:O123" si="190">SUM(E124:E126)</f>
        <v>0</v>
      </c>
      <c r="F123" s="11">
        <f t="shared" si="190"/>
        <v>0</v>
      </c>
      <c r="G123" s="11">
        <f t="shared" si="190"/>
        <v>0</v>
      </c>
      <c r="H123" s="11">
        <f t="shared" si="190"/>
        <v>0</v>
      </c>
      <c r="I123" s="11">
        <f t="shared" si="190"/>
        <v>0</v>
      </c>
      <c r="J123" s="11">
        <f t="shared" si="190"/>
        <v>535</v>
      </c>
      <c r="K123" s="11">
        <f t="shared" si="190"/>
        <v>1863.8999999999996</v>
      </c>
      <c r="L123" s="11">
        <f t="shared" si="190"/>
        <v>0</v>
      </c>
      <c r="M123" s="18">
        <f t="shared" si="190"/>
        <v>588</v>
      </c>
      <c r="N123" s="18">
        <f t="shared" si="190"/>
        <v>0</v>
      </c>
      <c r="O123" s="18">
        <f t="shared" si="190"/>
        <v>0</v>
      </c>
      <c r="P123" s="18">
        <f t="shared" ref="P123" si="191">SUM(P124:P126)</f>
        <v>0</v>
      </c>
    </row>
    <row r="124" spans="1:16" s="2" customFormat="1" ht="15.75" x14ac:dyDescent="0.25">
      <c r="A124" s="63"/>
      <c r="B124" s="88"/>
      <c r="C124" s="6" t="s">
        <v>1</v>
      </c>
      <c r="D124" s="10">
        <f t="shared" si="15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92">L124</f>
        <v>0</v>
      </c>
      <c r="N124" s="18">
        <f t="shared" ref="N124:N127" si="193">M124</f>
        <v>0</v>
      </c>
      <c r="O124" s="18">
        <f>N124</f>
        <v>0</v>
      </c>
      <c r="P124" s="18">
        <f>O124</f>
        <v>0</v>
      </c>
    </row>
    <row r="125" spans="1:16" s="2" customFormat="1" ht="15.75" x14ac:dyDescent="0.25">
      <c r="A125" s="63"/>
      <c r="B125" s="88"/>
      <c r="C125" s="6" t="s">
        <v>2</v>
      </c>
      <c r="D125" s="10">
        <f t="shared" si="15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92"/>
        <v>0</v>
      </c>
      <c r="N125" s="18">
        <f t="shared" si="193"/>
        <v>0</v>
      </c>
      <c r="O125" s="18">
        <f>N125</f>
        <v>0</v>
      </c>
      <c r="P125" s="18">
        <f>O125</f>
        <v>0</v>
      </c>
    </row>
    <row r="126" spans="1:16" s="2" customFormat="1" ht="15.75" x14ac:dyDescent="0.25">
      <c r="A126" s="63"/>
      <c r="B126" s="88"/>
      <c r="C126" s="6" t="s">
        <v>3</v>
      </c>
      <c r="D126" s="10">
        <f t="shared" si="158"/>
        <v>2986.8999999999996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796.8-208.8</f>
        <v>588</v>
      </c>
      <c r="N126" s="18">
        <v>0</v>
      </c>
      <c r="O126" s="18">
        <v>0</v>
      </c>
      <c r="P126" s="18">
        <v>0</v>
      </c>
    </row>
    <row r="127" spans="1:16" s="2" customFormat="1" ht="15.75" x14ac:dyDescent="0.25">
      <c r="A127" s="64"/>
      <c r="B127" s="89"/>
      <c r="C127" s="12" t="s">
        <v>4</v>
      </c>
      <c r="D127" s="10">
        <f t="shared" si="15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92"/>
        <v>0</v>
      </c>
      <c r="N127" s="18">
        <f t="shared" si="193"/>
        <v>0</v>
      </c>
      <c r="O127" s="18">
        <f>N127</f>
        <v>0</v>
      </c>
      <c r="P127" s="18">
        <f>O127</f>
        <v>0</v>
      </c>
    </row>
    <row r="128" spans="1:16" s="2" customFormat="1" ht="15.75" x14ac:dyDescent="0.25">
      <c r="A128" s="62" t="s">
        <v>80</v>
      </c>
      <c r="B128" s="87" t="s">
        <v>82</v>
      </c>
      <c r="C128" s="6" t="s">
        <v>16</v>
      </c>
      <c r="D128" s="10">
        <f t="shared" si="158"/>
        <v>38559.300000000003</v>
      </c>
      <c r="E128" s="11">
        <f>SUM(E129:E132)</f>
        <v>0</v>
      </c>
      <c r="F128" s="11">
        <f t="shared" ref="F128:I128" si="194">SUM(F129:F132)</f>
        <v>0</v>
      </c>
      <c r="G128" s="11">
        <f t="shared" si="194"/>
        <v>0</v>
      </c>
      <c r="H128" s="11">
        <f t="shared" si="194"/>
        <v>0</v>
      </c>
      <c r="I128" s="11">
        <f t="shared" si="194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95">SUM(M129:M132)</f>
        <v>5000</v>
      </c>
      <c r="N128" s="18">
        <f t="shared" ref="N128" si="196">SUM(N129:N132)</f>
        <v>8080.8</v>
      </c>
      <c r="O128" s="18">
        <f t="shared" ref="O128:P128" si="197">SUM(O129:O132)</f>
        <v>0</v>
      </c>
      <c r="P128" s="18">
        <f t="shared" si="197"/>
        <v>0</v>
      </c>
    </row>
    <row r="129" spans="1:16" s="2" customFormat="1" ht="15.75" x14ac:dyDescent="0.25">
      <c r="A129" s="63"/>
      <c r="B129" s="88"/>
      <c r="C129" s="6" t="s">
        <v>1</v>
      </c>
      <c r="D129" s="10">
        <f t="shared" si="158"/>
        <v>27760</v>
      </c>
      <c r="E129" s="11">
        <f>E139+E134</f>
        <v>0</v>
      </c>
      <c r="F129" s="11">
        <f t="shared" ref="F129:O129" si="198">F139+F134</f>
        <v>0</v>
      </c>
      <c r="G129" s="11">
        <f t="shared" si="198"/>
        <v>0</v>
      </c>
      <c r="H129" s="11">
        <f t="shared" si="198"/>
        <v>0</v>
      </c>
      <c r="I129" s="11">
        <f t="shared" si="198"/>
        <v>0</v>
      </c>
      <c r="J129" s="11">
        <f t="shared" si="198"/>
        <v>0</v>
      </c>
      <c r="K129" s="11">
        <f t="shared" si="198"/>
        <v>10000</v>
      </c>
      <c r="L129" s="11">
        <f t="shared" si="198"/>
        <v>5000</v>
      </c>
      <c r="M129" s="18">
        <f t="shared" si="198"/>
        <v>5000</v>
      </c>
      <c r="N129" s="18">
        <f t="shared" si="198"/>
        <v>7760</v>
      </c>
      <c r="O129" s="18">
        <f t="shared" si="198"/>
        <v>0</v>
      </c>
      <c r="P129" s="18">
        <f t="shared" ref="P129" si="199">P139+P134</f>
        <v>0</v>
      </c>
    </row>
    <row r="130" spans="1:16" s="2" customFormat="1" ht="15.75" x14ac:dyDescent="0.25">
      <c r="A130" s="63"/>
      <c r="B130" s="88"/>
      <c r="C130" s="6" t="s">
        <v>2</v>
      </c>
      <c r="D130" s="10">
        <f t="shared" si="158"/>
        <v>10240</v>
      </c>
      <c r="E130" s="11">
        <f t="shared" ref="E130:O132" si="200">E140+E135</f>
        <v>0</v>
      </c>
      <c r="F130" s="11">
        <f t="shared" si="200"/>
        <v>0</v>
      </c>
      <c r="G130" s="11">
        <f t="shared" si="200"/>
        <v>0</v>
      </c>
      <c r="H130" s="11">
        <f t="shared" si="200"/>
        <v>0</v>
      </c>
      <c r="I130" s="11">
        <f t="shared" si="200"/>
        <v>5000</v>
      </c>
      <c r="J130" s="11">
        <f t="shared" si="200"/>
        <v>5000</v>
      </c>
      <c r="K130" s="11">
        <f t="shared" si="200"/>
        <v>0</v>
      </c>
      <c r="L130" s="11">
        <f t="shared" si="200"/>
        <v>0</v>
      </c>
      <c r="M130" s="18">
        <f t="shared" si="200"/>
        <v>0</v>
      </c>
      <c r="N130" s="18">
        <f t="shared" si="200"/>
        <v>240</v>
      </c>
      <c r="O130" s="18">
        <f t="shared" si="200"/>
        <v>0</v>
      </c>
      <c r="P130" s="18">
        <f t="shared" ref="P130" si="201">P140+P135</f>
        <v>0</v>
      </c>
    </row>
    <row r="131" spans="1:16" s="2" customFormat="1" ht="15.75" x14ac:dyDescent="0.25">
      <c r="A131" s="63"/>
      <c r="B131" s="88"/>
      <c r="C131" s="6" t="s">
        <v>3</v>
      </c>
      <c r="D131" s="10">
        <f t="shared" si="158"/>
        <v>559.29999999999995</v>
      </c>
      <c r="E131" s="11">
        <f t="shared" si="200"/>
        <v>0</v>
      </c>
      <c r="F131" s="11">
        <f t="shared" si="200"/>
        <v>0</v>
      </c>
      <c r="G131" s="11">
        <f t="shared" si="200"/>
        <v>0</v>
      </c>
      <c r="H131" s="11">
        <f t="shared" si="200"/>
        <v>0</v>
      </c>
      <c r="I131" s="11">
        <f t="shared" si="200"/>
        <v>478.5</v>
      </c>
      <c r="J131" s="11">
        <f t="shared" si="200"/>
        <v>0</v>
      </c>
      <c r="K131" s="11">
        <f t="shared" si="200"/>
        <v>0</v>
      </c>
      <c r="L131" s="11">
        <f t="shared" si="200"/>
        <v>0</v>
      </c>
      <c r="M131" s="18">
        <f t="shared" si="200"/>
        <v>0</v>
      </c>
      <c r="N131" s="18">
        <f t="shared" si="200"/>
        <v>80.8</v>
      </c>
      <c r="O131" s="18">
        <f t="shared" si="200"/>
        <v>0</v>
      </c>
      <c r="P131" s="18">
        <f t="shared" ref="P131" si="202">P141+P136</f>
        <v>0</v>
      </c>
    </row>
    <row r="132" spans="1:16" s="2" customFormat="1" ht="15.75" x14ac:dyDescent="0.25">
      <c r="A132" s="64"/>
      <c r="B132" s="89"/>
      <c r="C132" s="12" t="s">
        <v>4</v>
      </c>
      <c r="D132" s="10">
        <f t="shared" si="158"/>
        <v>0</v>
      </c>
      <c r="E132" s="11">
        <f t="shared" si="200"/>
        <v>0</v>
      </c>
      <c r="F132" s="11">
        <f t="shared" si="200"/>
        <v>0</v>
      </c>
      <c r="G132" s="11">
        <f t="shared" si="200"/>
        <v>0</v>
      </c>
      <c r="H132" s="11">
        <f t="shared" si="200"/>
        <v>0</v>
      </c>
      <c r="I132" s="11">
        <f t="shared" si="200"/>
        <v>0</v>
      </c>
      <c r="J132" s="11">
        <f t="shared" si="200"/>
        <v>0</v>
      </c>
      <c r="K132" s="11">
        <f t="shared" si="200"/>
        <v>0</v>
      </c>
      <c r="L132" s="11">
        <f t="shared" si="200"/>
        <v>0</v>
      </c>
      <c r="M132" s="18">
        <f t="shared" si="200"/>
        <v>0</v>
      </c>
      <c r="N132" s="18">
        <f t="shared" si="200"/>
        <v>0</v>
      </c>
      <c r="O132" s="18">
        <f t="shared" si="200"/>
        <v>0</v>
      </c>
      <c r="P132" s="18">
        <f t="shared" ref="P132" si="203">P142+P137</f>
        <v>0</v>
      </c>
    </row>
    <row r="133" spans="1:16" ht="15.75" x14ac:dyDescent="0.25">
      <c r="A133" s="62" t="s">
        <v>81</v>
      </c>
      <c r="B133" s="87" t="s">
        <v>86</v>
      </c>
      <c r="C133" s="6" t="s">
        <v>16</v>
      </c>
      <c r="D133" s="10">
        <f t="shared" si="158"/>
        <v>33559.300000000003</v>
      </c>
      <c r="E133" s="10">
        <f t="shared" ref="E133:F133" si="204">SUM(E134:E137)</f>
        <v>0</v>
      </c>
      <c r="F133" s="10">
        <f t="shared" si="204"/>
        <v>0</v>
      </c>
      <c r="G133" s="11">
        <v>0</v>
      </c>
      <c r="H133" s="11">
        <f t="shared" ref="H133:O133" si="205">SUM(H134:H137)</f>
        <v>0</v>
      </c>
      <c r="I133" s="11">
        <f t="shared" si="205"/>
        <v>5478.5</v>
      </c>
      <c r="J133" s="11">
        <f t="shared" si="205"/>
        <v>5000</v>
      </c>
      <c r="K133" s="11">
        <f t="shared" si="205"/>
        <v>5000</v>
      </c>
      <c r="L133" s="11">
        <f t="shared" si="205"/>
        <v>5000</v>
      </c>
      <c r="M133" s="18">
        <f t="shared" si="205"/>
        <v>5000</v>
      </c>
      <c r="N133" s="53">
        <f t="shared" si="205"/>
        <v>8080.8</v>
      </c>
      <c r="O133" s="18">
        <f t="shared" si="205"/>
        <v>0</v>
      </c>
      <c r="P133" s="18">
        <f t="shared" ref="P133" si="206">SUM(P134:P137)</f>
        <v>0</v>
      </c>
    </row>
    <row r="134" spans="1:16" ht="15.75" x14ac:dyDescent="0.25">
      <c r="A134" s="63"/>
      <c r="B134" s="88"/>
      <c r="C134" s="6" t="s">
        <v>1</v>
      </c>
      <c r="D134" s="10">
        <f t="shared" si="158"/>
        <v>22760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54">
        <v>7760</v>
      </c>
      <c r="O134" s="18">
        <v>0</v>
      </c>
      <c r="P134" s="18">
        <v>0</v>
      </c>
    </row>
    <row r="135" spans="1:16" ht="15.75" x14ac:dyDescent="0.25">
      <c r="A135" s="63"/>
      <c r="B135" s="88"/>
      <c r="C135" s="6" t="s">
        <v>2</v>
      </c>
      <c r="D135" s="10">
        <f t="shared" si="158"/>
        <v>10240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207">L135</f>
        <v>0</v>
      </c>
      <c r="N135" s="54">
        <v>240</v>
      </c>
      <c r="O135" s="18">
        <v>0</v>
      </c>
      <c r="P135" s="18">
        <v>0</v>
      </c>
    </row>
    <row r="136" spans="1:16" ht="15.75" x14ac:dyDescent="0.25">
      <c r="A136" s="63"/>
      <c r="B136" s="88"/>
      <c r="C136" s="6" t="s">
        <v>3</v>
      </c>
      <c r="D136" s="10">
        <f t="shared" si="158"/>
        <v>559.29999999999995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207"/>
        <v>0</v>
      </c>
      <c r="N136" s="54">
        <v>80.8</v>
      </c>
      <c r="O136" s="18">
        <v>0</v>
      </c>
      <c r="P136" s="18">
        <v>0</v>
      </c>
    </row>
    <row r="137" spans="1:16" ht="15.75" x14ac:dyDescent="0.25">
      <c r="A137" s="64"/>
      <c r="B137" s="89"/>
      <c r="C137" s="12" t="s">
        <v>4</v>
      </c>
      <c r="D137" s="10">
        <f t="shared" si="15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207"/>
        <v>0</v>
      </c>
      <c r="N137" s="38">
        <f t="shared" ref="N137" si="208">M137</f>
        <v>0</v>
      </c>
      <c r="O137" s="18">
        <v>0</v>
      </c>
      <c r="P137" s="18">
        <v>0</v>
      </c>
    </row>
    <row r="138" spans="1:16" ht="15.75" x14ac:dyDescent="0.25">
      <c r="A138" s="62" t="s">
        <v>95</v>
      </c>
      <c r="B138" s="87" t="s">
        <v>96</v>
      </c>
      <c r="C138" s="6" t="s">
        <v>16</v>
      </c>
      <c r="D138" s="10">
        <f t="shared" si="158"/>
        <v>5000</v>
      </c>
      <c r="E138" s="10">
        <f t="shared" ref="E138" si="209">SUM(E139:E142)</f>
        <v>0</v>
      </c>
      <c r="F138" s="10">
        <f t="shared" ref="F138:K138" si="210">SUM(F139:F142)</f>
        <v>0</v>
      </c>
      <c r="G138" s="11">
        <v>0</v>
      </c>
      <c r="H138" s="11">
        <f t="shared" si="210"/>
        <v>0</v>
      </c>
      <c r="I138" s="11">
        <f t="shared" si="210"/>
        <v>0</v>
      </c>
      <c r="J138" s="11">
        <f t="shared" si="210"/>
        <v>0</v>
      </c>
      <c r="K138" s="11">
        <f t="shared" si="210"/>
        <v>5000</v>
      </c>
      <c r="L138" s="11">
        <f t="shared" ref="L138:O138" si="211">SUM(L139:L142)</f>
        <v>0</v>
      </c>
      <c r="M138" s="18">
        <f t="shared" si="211"/>
        <v>0</v>
      </c>
      <c r="N138" s="18">
        <f t="shared" si="211"/>
        <v>0</v>
      </c>
      <c r="O138" s="18">
        <f t="shared" si="211"/>
        <v>0</v>
      </c>
      <c r="P138" s="18">
        <f t="shared" ref="P138" si="212">SUM(P139:P142)</f>
        <v>0</v>
      </c>
    </row>
    <row r="139" spans="1:16" ht="15.75" x14ac:dyDescent="0.25">
      <c r="A139" s="63"/>
      <c r="B139" s="88"/>
      <c r="C139" s="6" t="s">
        <v>1</v>
      </c>
      <c r="D139" s="10">
        <f t="shared" si="158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213">L139</f>
        <v>0</v>
      </c>
      <c r="N139" s="18">
        <f t="shared" si="213"/>
        <v>0</v>
      </c>
      <c r="O139" s="18">
        <f t="shared" ref="O139:P142" si="214">N139</f>
        <v>0</v>
      </c>
      <c r="P139" s="18">
        <f t="shared" si="214"/>
        <v>0</v>
      </c>
    </row>
    <row r="140" spans="1:16" ht="15.75" x14ac:dyDescent="0.25">
      <c r="A140" s="63"/>
      <c r="B140" s="88"/>
      <c r="C140" s="6" t="s">
        <v>2</v>
      </c>
      <c r="D140" s="10">
        <f t="shared" si="158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215">L140</f>
        <v>0</v>
      </c>
      <c r="N140" s="18">
        <f t="shared" si="215"/>
        <v>0</v>
      </c>
      <c r="O140" s="18">
        <f t="shared" si="214"/>
        <v>0</v>
      </c>
      <c r="P140" s="18">
        <f t="shared" si="214"/>
        <v>0</v>
      </c>
    </row>
    <row r="141" spans="1:16" ht="15.75" x14ac:dyDescent="0.25">
      <c r="A141" s="63"/>
      <c r="B141" s="88"/>
      <c r="C141" s="6" t="s">
        <v>3</v>
      </c>
      <c r="D141" s="10">
        <f t="shared" si="158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216">L141</f>
        <v>0</v>
      </c>
      <c r="N141" s="18">
        <f t="shared" si="216"/>
        <v>0</v>
      </c>
      <c r="O141" s="18">
        <f t="shared" si="214"/>
        <v>0</v>
      </c>
      <c r="P141" s="18">
        <f t="shared" si="214"/>
        <v>0</v>
      </c>
    </row>
    <row r="142" spans="1:16" ht="15.75" x14ac:dyDescent="0.25">
      <c r="A142" s="64"/>
      <c r="B142" s="89"/>
      <c r="C142" s="12" t="s">
        <v>4</v>
      </c>
      <c r="D142" s="10">
        <f>SUM(E142:P142)</f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217">L142</f>
        <v>0</v>
      </c>
      <c r="N142" s="18">
        <f t="shared" si="217"/>
        <v>0</v>
      </c>
      <c r="O142" s="18">
        <f t="shared" si="214"/>
        <v>0</v>
      </c>
      <c r="P142" s="18">
        <f t="shared" si="214"/>
        <v>0</v>
      </c>
    </row>
    <row r="143" spans="1:16" ht="15.75" x14ac:dyDescent="0.25">
      <c r="A143" s="82" t="s">
        <v>69</v>
      </c>
      <c r="B143" s="84" t="s">
        <v>12</v>
      </c>
      <c r="C143" s="7" t="s">
        <v>0</v>
      </c>
      <c r="D143" s="13">
        <f t="shared" si="158"/>
        <v>3198225</v>
      </c>
      <c r="E143" s="14">
        <f t="shared" ref="E143:O143" si="218">E144+E145+E146+E148</f>
        <v>164088.70000000001</v>
      </c>
      <c r="F143" s="14">
        <f t="shared" si="218"/>
        <v>156021.6</v>
      </c>
      <c r="G143" s="14">
        <f t="shared" si="218"/>
        <v>183367.7</v>
      </c>
      <c r="H143" s="14">
        <f t="shared" si="218"/>
        <v>214748.79999999999</v>
      </c>
      <c r="I143" s="14">
        <f t="shared" si="218"/>
        <v>249765.3</v>
      </c>
      <c r="J143" s="14">
        <f t="shared" si="218"/>
        <v>262339.59999999998</v>
      </c>
      <c r="K143" s="14">
        <f t="shared" si="218"/>
        <v>315118.59999999998</v>
      </c>
      <c r="L143" s="14">
        <f t="shared" si="218"/>
        <v>306843.69999999995</v>
      </c>
      <c r="M143" s="38">
        <f t="shared" si="218"/>
        <v>381275.1</v>
      </c>
      <c r="N143" s="38">
        <f t="shared" si="218"/>
        <v>308274</v>
      </c>
      <c r="O143" s="38">
        <f t="shared" si="218"/>
        <v>325956.09999999998</v>
      </c>
      <c r="P143" s="38">
        <f t="shared" ref="P143" si="219">P144+P145+P146+P148</f>
        <v>330425.80000000005</v>
      </c>
    </row>
    <row r="144" spans="1:16" ht="15.75" x14ac:dyDescent="0.25">
      <c r="A144" s="82"/>
      <c r="B144" s="84"/>
      <c r="C144" s="6" t="s">
        <v>1</v>
      </c>
      <c r="D144" s="10">
        <f t="shared" si="158"/>
        <v>9233.2000000000007</v>
      </c>
      <c r="E144" s="11">
        <f t="shared" ref="E144:O144" si="220">E150</f>
        <v>0</v>
      </c>
      <c r="F144" s="11">
        <f t="shared" si="220"/>
        <v>0</v>
      </c>
      <c r="G144" s="11">
        <f t="shared" si="220"/>
        <v>0</v>
      </c>
      <c r="H144" s="11">
        <f t="shared" si="220"/>
        <v>0</v>
      </c>
      <c r="I144" s="11">
        <f t="shared" si="220"/>
        <v>0</v>
      </c>
      <c r="J144" s="11">
        <f t="shared" si="220"/>
        <v>0</v>
      </c>
      <c r="K144" s="11">
        <f t="shared" si="220"/>
        <v>685.1</v>
      </c>
      <c r="L144" s="11">
        <f t="shared" si="220"/>
        <v>0</v>
      </c>
      <c r="M144" s="18">
        <f>M150+M191</f>
        <v>8548.1</v>
      </c>
      <c r="N144" s="18">
        <f t="shared" si="220"/>
        <v>0</v>
      </c>
      <c r="O144" s="18">
        <f t="shared" si="220"/>
        <v>0</v>
      </c>
      <c r="P144" s="18">
        <f t="shared" ref="P144" si="221">P150</f>
        <v>0</v>
      </c>
    </row>
    <row r="145" spans="1:16" ht="15.75" x14ac:dyDescent="0.25">
      <c r="A145" s="82"/>
      <c r="B145" s="84"/>
      <c r="C145" s="6" t="s">
        <v>2</v>
      </c>
      <c r="D145" s="10">
        <f t="shared" si="158"/>
        <v>14752.899999999998</v>
      </c>
      <c r="E145" s="11">
        <f t="shared" ref="E145:O145" si="222">E151</f>
        <v>0</v>
      </c>
      <c r="F145" s="11">
        <f t="shared" si="222"/>
        <v>0</v>
      </c>
      <c r="G145" s="11">
        <f t="shared" si="222"/>
        <v>0</v>
      </c>
      <c r="H145" s="11">
        <f t="shared" si="222"/>
        <v>0</v>
      </c>
      <c r="I145" s="11">
        <f t="shared" si="222"/>
        <v>0</v>
      </c>
      <c r="J145" s="11">
        <f t="shared" si="222"/>
        <v>740.8</v>
      </c>
      <c r="K145" s="11">
        <f t="shared" si="222"/>
        <v>9094.7999999999993</v>
      </c>
      <c r="L145" s="11">
        <f t="shared" si="222"/>
        <v>1968.4</v>
      </c>
      <c r="M145" s="18">
        <f>M151+M192</f>
        <v>2948.9</v>
      </c>
      <c r="N145" s="18">
        <f t="shared" si="222"/>
        <v>0</v>
      </c>
      <c r="O145" s="18">
        <f t="shared" si="222"/>
        <v>0</v>
      </c>
      <c r="P145" s="18">
        <f t="shared" ref="P145" si="223">P151</f>
        <v>0</v>
      </c>
    </row>
    <row r="146" spans="1:16" ht="15.75" x14ac:dyDescent="0.25">
      <c r="A146" s="82"/>
      <c r="B146" s="84"/>
      <c r="C146" s="12" t="s">
        <v>47</v>
      </c>
      <c r="D146" s="10">
        <f t="shared" si="158"/>
        <v>2161784.1</v>
      </c>
      <c r="E146" s="11">
        <f t="shared" ref="E146:O146" si="224">E152</f>
        <v>111674.5</v>
      </c>
      <c r="F146" s="11">
        <f t="shared" si="224"/>
        <v>103218.1</v>
      </c>
      <c r="G146" s="11">
        <f t="shared" si="224"/>
        <v>121917.7</v>
      </c>
      <c r="H146" s="11">
        <f t="shared" si="224"/>
        <v>137048.1</v>
      </c>
      <c r="I146" s="11">
        <f t="shared" si="224"/>
        <v>167765.29999999999</v>
      </c>
      <c r="J146" s="11">
        <f t="shared" si="224"/>
        <v>179598.8</v>
      </c>
      <c r="K146" s="11">
        <f t="shared" si="224"/>
        <v>223338.7</v>
      </c>
      <c r="L146" s="11">
        <f t="shared" si="224"/>
        <v>203688.9</v>
      </c>
      <c r="M146" s="18">
        <f>M152+M193</f>
        <v>239578.1</v>
      </c>
      <c r="N146" s="18">
        <f t="shared" si="224"/>
        <v>211374</v>
      </c>
      <c r="O146" s="18">
        <f t="shared" si="224"/>
        <v>229056.1</v>
      </c>
      <c r="P146" s="18">
        <f t="shared" ref="P146" si="225">P152</f>
        <v>233525.80000000002</v>
      </c>
    </row>
    <row r="147" spans="1:16" s="49" customFormat="1" ht="15.75" x14ac:dyDescent="0.25">
      <c r="A147" s="82"/>
      <c r="B147" s="84"/>
      <c r="C147" s="16" t="s">
        <v>15</v>
      </c>
      <c r="D147" s="48">
        <f t="shared" si="158"/>
        <v>12291.9</v>
      </c>
      <c r="E147" s="15">
        <f t="shared" ref="E147:O147" si="226">E153</f>
        <v>12291.9</v>
      </c>
      <c r="F147" s="15">
        <f t="shared" si="226"/>
        <v>0</v>
      </c>
      <c r="G147" s="15">
        <f t="shared" si="226"/>
        <v>0</v>
      </c>
      <c r="H147" s="15">
        <f t="shared" si="226"/>
        <v>0</v>
      </c>
      <c r="I147" s="15">
        <f t="shared" si="226"/>
        <v>0</v>
      </c>
      <c r="J147" s="15">
        <f t="shared" si="226"/>
        <v>0</v>
      </c>
      <c r="K147" s="15">
        <f t="shared" si="226"/>
        <v>0</v>
      </c>
      <c r="L147" s="15">
        <f t="shared" si="226"/>
        <v>0</v>
      </c>
      <c r="M147" s="43">
        <f t="shared" si="226"/>
        <v>0</v>
      </c>
      <c r="N147" s="43">
        <f t="shared" si="226"/>
        <v>0</v>
      </c>
      <c r="O147" s="43">
        <f t="shared" si="226"/>
        <v>0</v>
      </c>
      <c r="P147" s="43">
        <f t="shared" ref="P147" si="227">P153</f>
        <v>0</v>
      </c>
    </row>
    <row r="148" spans="1:16" ht="15.75" x14ac:dyDescent="0.25">
      <c r="A148" s="82"/>
      <c r="B148" s="84"/>
      <c r="C148" s="12" t="s">
        <v>4</v>
      </c>
      <c r="D148" s="10">
        <f t="shared" si="158"/>
        <v>1012454.8</v>
      </c>
      <c r="E148" s="11">
        <f t="shared" ref="E148:O148" si="228">E154</f>
        <v>52414.2</v>
      </c>
      <c r="F148" s="11">
        <f t="shared" si="228"/>
        <v>52803.5</v>
      </c>
      <c r="G148" s="11">
        <f t="shared" si="228"/>
        <v>61450</v>
      </c>
      <c r="H148" s="11">
        <f t="shared" si="228"/>
        <v>77700.7</v>
      </c>
      <c r="I148" s="11">
        <f t="shared" si="228"/>
        <v>82000</v>
      </c>
      <c r="J148" s="11">
        <f t="shared" si="228"/>
        <v>82000</v>
      </c>
      <c r="K148" s="11">
        <f t="shared" si="228"/>
        <v>82000</v>
      </c>
      <c r="L148" s="11">
        <f t="shared" si="228"/>
        <v>101186.4</v>
      </c>
      <c r="M148" s="18">
        <f t="shared" si="228"/>
        <v>130200</v>
      </c>
      <c r="N148" s="18">
        <f t="shared" si="228"/>
        <v>96900</v>
      </c>
      <c r="O148" s="18">
        <f t="shared" si="228"/>
        <v>96900</v>
      </c>
      <c r="P148" s="18">
        <f t="shared" ref="P148" si="229">P154</f>
        <v>96900</v>
      </c>
    </row>
    <row r="149" spans="1:16" ht="15.75" x14ac:dyDescent="0.25">
      <c r="A149" s="62" t="s">
        <v>20</v>
      </c>
      <c r="B149" s="70" t="s">
        <v>62</v>
      </c>
      <c r="C149" s="6" t="s">
        <v>16</v>
      </c>
      <c r="D149" s="10">
        <f t="shared" si="158"/>
        <v>3187135.1000000006</v>
      </c>
      <c r="E149" s="11">
        <f>E150+E151+E152+E154</f>
        <v>164088.70000000001</v>
      </c>
      <c r="F149" s="11">
        <f t="shared" ref="F149:O149" si="230">F150+F151+F152+F154</f>
        <v>156021.6</v>
      </c>
      <c r="G149" s="11">
        <f t="shared" si="230"/>
        <v>183367.7</v>
      </c>
      <c r="H149" s="11">
        <f t="shared" si="230"/>
        <v>214748.79999999999</v>
      </c>
      <c r="I149" s="11">
        <f t="shared" si="230"/>
        <v>249765.3</v>
      </c>
      <c r="J149" s="11">
        <f t="shared" si="230"/>
        <v>262339.59999999998</v>
      </c>
      <c r="K149" s="11">
        <f t="shared" si="230"/>
        <v>315118.59999999998</v>
      </c>
      <c r="L149" s="11">
        <f t="shared" si="230"/>
        <v>306843.69999999995</v>
      </c>
      <c r="M149" s="18">
        <f t="shared" si="230"/>
        <v>370185.2</v>
      </c>
      <c r="N149" s="18">
        <f t="shared" si="230"/>
        <v>308274</v>
      </c>
      <c r="O149" s="18">
        <f t="shared" si="230"/>
        <v>325956.09999999998</v>
      </c>
      <c r="P149" s="18">
        <f t="shared" ref="P149" si="231">P150+P151+P152+P154</f>
        <v>330425.80000000005</v>
      </c>
    </row>
    <row r="150" spans="1:16" ht="15.75" x14ac:dyDescent="0.25">
      <c r="A150" s="63"/>
      <c r="B150" s="71"/>
      <c r="C150" s="6" t="s">
        <v>1</v>
      </c>
      <c r="D150" s="10">
        <f t="shared" si="158"/>
        <v>685.1</v>
      </c>
      <c r="E150" s="11">
        <f>E156+E161+E166+E171+E176+E181+E186</f>
        <v>0</v>
      </c>
      <c r="F150" s="11">
        <f t="shared" ref="F150:O152" si="232">F156+F161+F166+F171+F176+F181+F186</f>
        <v>0</v>
      </c>
      <c r="G150" s="11">
        <f t="shared" si="232"/>
        <v>0</v>
      </c>
      <c r="H150" s="11">
        <f t="shared" si="232"/>
        <v>0</v>
      </c>
      <c r="I150" s="11">
        <f t="shared" si="232"/>
        <v>0</v>
      </c>
      <c r="J150" s="11">
        <f t="shared" si="232"/>
        <v>0</v>
      </c>
      <c r="K150" s="11">
        <f t="shared" si="232"/>
        <v>685.1</v>
      </c>
      <c r="L150" s="11">
        <f t="shared" si="232"/>
        <v>0</v>
      </c>
      <c r="M150" s="18">
        <f t="shared" si="232"/>
        <v>0</v>
      </c>
      <c r="N150" s="18">
        <f t="shared" si="232"/>
        <v>0</v>
      </c>
      <c r="O150" s="18">
        <f t="shared" si="232"/>
        <v>0</v>
      </c>
      <c r="P150" s="18">
        <f t="shared" ref="P150" si="233">P156+P161+P166+P171+P176+P181+P186</f>
        <v>0</v>
      </c>
    </row>
    <row r="151" spans="1:16" ht="15.75" x14ac:dyDescent="0.25">
      <c r="A151" s="63"/>
      <c r="B151" s="71"/>
      <c r="C151" s="6" t="s">
        <v>2</v>
      </c>
      <c r="D151" s="10">
        <f t="shared" si="158"/>
        <v>12876.499999999998</v>
      </c>
      <c r="E151" s="11">
        <f>E157+E162+E167+E172+E177+E182+E187</f>
        <v>0</v>
      </c>
      <c r="F151" s="11">
        <f t="shared" si="232"/>
        <v>0</v>
      </c>
      <c r="G151" s="11">
        <f t="shared" si="232"/>
        <v>0</v>
      </c>
      <c r="H151" s="11">
        <f t="shared" si="232"/>
        <v>0</v>
      </c>
      <c r="I151" s="11">
        <f t="shared" si="232"/>
        <v>0</v>
      </c>
      <c r="J151" s="11">
        <f t="shared" si="232"/>
        <v>740.8</v>
      </c>
      <c r="K151" s="11">
        <f t="shared" si="232"/>
        <v>9094.7999999999993</v>
      </c>
      <c r="L151" s="11">
        <f t="shared" si="232"/>
        <v>1968.4</v>
      </c>
      <c r="M151" s="18">
        <f t="shared" si="232"/>
        <v>1072.5</v>
      </c>
      <c r="N151" s="18">
        <f t="shared" si="232"/>
        <v>0</v>
      </c>
      <c r="O151" s="18">
        <f t="shared" si="232"/>
        <v>0</v>
      </c>
      <c r="P151" s="18">
        <f t="shared" ref="P151" si="234">P157+P162+P167+P172+P177+P182+P187</f>
        <v>0</v>
      </c>
    </row>
    <row r="152" spans="1:16" ht="15.75" x14ac:dyDescent="0.25">
      <c r="A152" s="63"/>
      <c r="B152" s="71"/>
      <c r="C152" s="12" t="s">
        <v>47</v>
      </c>
      <c r="D152" s="10">
        <f t="shared" si="158"/>
        <v>2161118.6999999997</v>
      </c>
      <c r="E152" s="11">
        <f>E158+E163+E168+E173+E178+E183+E188</f>
        <v>111674.5</v>
      </c>
      <c r="F152" s="11">
        <f t="shared" si="232"/>
        <v>103218.1</v>
      </c>
      <c r="G152" s="11">
        <f t="shared" si="232"/>
        <v>121917.7</v>
      </c>
      <c r="H152" s="11">
        <f t="shared" si="232"/>
        <v>137048.1</v>
      </c>
      <c r="I152" s="11">
        <f t="shared" si="232"/>
        <v>167765.29999999999</v>
      </c>
      <c r="J152" s="11">
        <f t="shared" si="232"/>
        <v>179598.8</v>
      </c>
      <c r="K152" s="11">
        <f t="shared" si="232"/>
        <v>223338.7</v>
      </c>
      <c r="L152" s="11">
        <f t="shared" si="232"/>
        <v>203688.9</v>
      </c>
      <c r="M152" s="18">
        <f t="shared" si="232"/>
        <v>238912.7</v>
      </c>
      <c r="N152" s="18">
        <f t="shared" si="232"/>
        <v>211374</v>
      </c>
      <c r="O152" s="18">
        <f t="shared" si="232"/>
        <v>229056.1</v>
      </c>
      <c r="P152" s="18">
        <f t="shared" ref="P152" si="235">P158+P163+P168+P173+P178+P183+P188</f>
        <v>233525.80000000002</v>
      </c>
    </row>
    <row r="153" spans="1:16" ht="15.75" x14ac:dyDescent="0.25">
      <c r="A153" s="63"/>
      <c r="B153" s="71"/>
      <c r="C153" s="16" t="s">
        <v>15</v>
      </c>
      <c r="D153" s="10">
        <f t="shared" si="158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3">
        <v>0</v>
      </c>
      <c r="N153" s="43">
        <v>0</v>
      </c>
      <c r="O153" s="43">
        <v>0</v>
      </c>
      <c r="P153" s="43">
        <v>0</v>
      </c>
    </row>
    <row r="154" spans="1:16" ht="15.75" x14ac:dyDescent="0.25">
      <c r="A154" s="64"/>
      <c r="B154" s="72"/>
      <c r="C154" s="23" t="s">
        <v>4</v>
      </c>
      <c r="D154" s="10">
        <f t="shared" si="158"/>
        <v>1012454.8</v>
      </c>
      <c r="E154" s="11">
        <f>E159+E164+E169+E174+E179+E184+E189</f>
        <v>52414.2</v>
      </c>
      <c r="F154" s="11">
        <f t="shared" ref="F154:O154" si="236">F159+F164+F169+F174+F179+F184+F189</f>
        <v>52803.5</v>
      </c>
      <c r="G154" s="11">
        <f t="shared" si="236"/>
        <v>61450</v>
      </c>
      <c r="H154" s="11">
        <f t="shared" si="236"/>
        <v>77700.7</v>
      </c>
      <c r="I154" s="11">
        <f t="shared" si="236"/>
        <v>82000</v>
      </c>
      <c r="J154" s="11">
        <f t="shared" si="236"/>
        <v>82000</v>
      </c>
      <c r="K154" s="11">
        <f t="shared" si="236"/>
        <v>82000</v>
      </c>
      <c r="L154" s="11">
        <f t="shared" si="236"/>
        <v>101186.4</v>
      </c>
      <c r="M154" s="18">
        <f t="shared" si="236"/>
        <v>130200</v>
      </c>
      <c r="N154" s="18">
        <f t="shared" si="236"/>
        <v>96900</v>
      </c>
      <c r="O154" s="18">
        <f t="shared" si="236"/>
        <v>96900</v>
      </c>
      <c r="P154" s="18">
        <f t="shared" ref="P154" si="237">P159+P164+P169+P174+P179+P184+P189</f>
        <v>96900</v>
      </c>
    </row>
    <row r="155" spans="1:16" ht="15.75" x14ac:dyDescent="0.25">
      <c r="A155" s="62" t="s">
        <v>25</v>
      </c>
      <c r="B155" s="59" t="s">
        <v>100</v>
      </c>
      <c r="C155" s="6" t="s">
        <v>16</v>
      </c>
      <c r="D155" s="10">
        <f t="shared" si="158"/>
        <v>3141989.7</v>
      </c>
      <c r="E155" s="10">
        <f t="shared" ref="E155" si="238">SUM(E156:E159)</f>
        <v>164088.70000000001</v>
      </c>
      <c r="F155" s="10">
        <f t="shared" ref="F155" si="239">SUM(F156:F159)</f>
        <v>155521.60000000001</v>
      </c>
      <c r="G155" s="11">
        <f t="shared" ref="G155" si="240">SUM(G156:G159)</f>
        <v>183367.7</v>
      </c>
      <c r="H155" s="11">
        <f t="shared" ref="H155" si="241">SUM(H156:H159)</f>
        <v>214748.79999999999</v>
      </c>
      <c r="I155" s="11">
        <f t="shared" ref="I155" si="242">SUM(I156:I159)</f>
        <v>238663.3</v>
      </c>
      <c r="J155" s="11">
        <f t="shared" ref="J155:O155" si="243">SUM(J156:J159)</f>
        <v>256998.19999999998</v>
      </c>
      <c r="K155" s="11">
        <f t="shared" si="243"/>
        <v>293954.90000000002</v>
      </c>
      <c r="L155" s="11">
        <f t="shared" si="243"/>
        <v>301436.69999999995</v>
      </c>
      <c r="M155" s="18">
        <f t="shared" si="243"/>
        <v>368553.9</v>
      </c>
      <c r="N155" s="18">
        <f t="shared" si="243"/>
        <v>308274</v>
      </c>
      <c r="O155" s="18">
        <f t="shared" si="243"/>
        <v>325956.09999999998</v>
      </c>
      <c r="P155" s="18">
        <f t="shared" ref="P155" si="244">SUM(P156:P159)</f>
        <v>330425.80000000005</v>
      </c>
    </row>
    <row r="156" spans="1:16" ht="15.75" x14ac:dyDescent="0.25">
      <c r="A156" s="63"/>
      <c r="B156" s="60"/>
      <c r="C156" s="6" t="s">
        <v>1</v>
      </c>
      <c r="D156" s="10">
        <f t="shared" si="158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245">L156</f>
        <v>0</v>
      </c>
      <c r="N156" s="18">
        <f t="shared" si="245"/>
        <v>0</v>
      </c>
      <c r="O156" s="18">
        <f t="shared" ref="O156:P164" si="246">N156</f>
        <v>0</v>
      </c>
      <c r="P156" s="18">
        <f t="shared" si="246"/>
        <v>0</v>
      </c>
    </row>
    <row r="157" spans="1:16" ht="15.75" x14ac:dyDescent="0.25">
      <c r="A157" s="63"/>
      <c r="B157" s="60"/>
      <c r="C157" s="6" t="s">
        <v>2</v>
      </c>
      <c r="D157" s="10">
        <f t="shared" si="158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247">L157</f>
        <v>0</v>
      </c>
      <c r="N157" s="18">
        <f t="shared" si="247"/>
        <v>0</v>
      </c>
      <c r="O157" s="18">
        <f t="shared" si="246"/>
        <v>0</v>
      </c>
      <c r="P157" s="18">
        <f t="shared" si="246"/>
        <v>0</v>
      </c>
    </row>
    <row r="158" spans="1:16" ht="15.75" x14ac:dyDescent="0.25">
      <c r="A158" s="63"/>
      <c r="B158" s="60"/>
      <c r="C158" s="6" t="s">
        <v>3</v>
      </c>
      <c r="D158" s="10">
        <f t="shared" si="158"/>
        <v>2129534.9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8">
        <f>197816.2-665.4+158.8+587.1+1190.8-1190.8-15+1500-158.8-587.1+745.9+591.2+27665.7+784.9+1595.4+2592.2+52.9+1984.3-239.5+2160.2+224.7+1182.3+377.9</f>
        <v>238353.90000000002</v>
      </c>
      <c r="N158" s="18">
        <v>211374</v>
      </c>
      <c r="O158" s="18">
        <f>229028.4+27.7</f>
        <v>229056.1</v>
      </c>
      <c r="P158" s="18">
        <f>233354.6+171.2</f>
        <v>233525.80000000002</v>
      </c>
    </row>
    <row r="159" spans="1:16" ht="15.75" x14ac:dyDescent="0.25">
      <c r="A159" s="64"/>
      <c r="B159" s="61"/>
      <c r="C159" s="12" t="s">
        <v>4</v>
      </c>
      <c r="D159" s="10">
        <f t="shared" si="158"/>
        <v>1012454.8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f>82000+31101+17099</f>
        <v>130200</v>
      </c>
      <c r="N159" s="18">
        <f>2400+94500</f>
        <v>96900</v>
      </c>
      <c r="O159" s="18">
        <f t="shared" ref="O159:P159" si="248">2400+94500</f>
        <v>96900</v>
      </c>
      <c r="P159" s="18">
        <f t="shared" si="248"/>
        <v>96900</v>
      </c>
    </row>
    <row r="160" spans="1:16" ht="15.75" x14ac:dyDescent="0.25">
      <c r="A160" s="62" t="s">
        <v>26</v>
      </c>
      <c r="B160" s="59" t="s">
        <v>27</v>
      </c>
      <c r="C160" s="6" t="s">
        <v>16</v>
      </c>
      <c r="D160" s="10">
        <f t="shared" si="158"/>
        <v>500</v>
      </c>
      <c r="E160" s="10">
        <f t="shared" ref="E160" si="249">SUM(E161:E164)</f>
        <v>0</v>
      </c>
      <c r="F160" s="10">
        <f t="shared" ref="F160" si="250">SUM(F161:F164)</f>
        <v>500</v>
      </c>
      <c r="G160" s="11">
        <f t="shared" ref="G160" si="251">SUM(G161:G164)</f>
        <v>0</v>
      </c>
      <c r="H160" s="11">
        <f t="shared" ref="H160" si="252">SUM(H161:H164)</f>
        <v>0</v>
      </c>
      <c r="I160" s="11">
        <f t="shared" ref="I160:J160" si="253">SUM(I161:I164)</f>
        <v>0</v>
      </c>
      <c r="J160" s="11">
        <f t="shared" si="253"/>
        <v>0</v>
      </c>
      <c r="K160" s="11">
        <f t="shared" ref="K160:L160" si="254">SUM(K161:K164)</f>
        <v>0</v>
      </c>
      <c r="L160" s="11">
        <f t="shared" si="254"/>
        <v>0</v>
      </c>
      <c r="M160" s="18">
        <f t="shared" ref="M160:N160" si="255">L160</f>
        <v>0</v>
      </c>
      <c r="N160" s="18">
        <f t="shared" si="255"/>
        <v>0</v>
      </c>
      <c r="O160" s="18">
        <f t="shared" si="246"/>
        <v>0</v>
      </c>
      <c r="P160" s="18">
        <f t="shared" si="246"/>
        <v>0</v>
      </c>
    </row>
    <row r="161" spans="1:16" ht="15.75" x14ac:dyDescent="0.25">
      <c r="A161" s="63"/>
      <c r="B161" s="60"/>
      <c r="C161" s="6" t="s">
        <v>1</v>
      </c>
      <c r="D161" s="10">
        <f t="shared" si="158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256">L161</f>
        <v>0</v>
      </c>
      <c r="N161" s="18">
        <f t="shared" si="256"/>
        <v>0</v>
      </c>
      <c r="O161" s="18">
        <f t="shared" si="246"/>
        <v>0</v>
      </c>
      <c r="P161" s="18">
        <f t="shared" si="246"/>
        <v>0</v>
      </c>
    </row>
    <row r="162" spans="1:16" ht="15.75" x14ac:dyDescent="0.25">
      <c r="A162" s="63"/>
      <c r="B162" s="60"/>
      <c r="C162" s="6" t="s">
        <v>2</v>
      </c>
      <c r="D162" s="10">
        <f t="shared" si="158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257">L162</f>
        <v>0</v>
      </c>
      <c r="N162" s="18">
        <f t="shared" si="257"/>
        <v>0</v>
      </c>
      <c r="O162" s="18">
        <f t="shared" si="246"/>
        <v>0</v>
      </c>
      <c r="P162" s="18">
        <f t="shared" si="246"/>
        <v>0</v>
      </c>
    </row>
    <row r="163" spans="1:16" ht="15.75" x14ac:dyDescent="0.25">
      <c r="A163" s="63"/>
      <c r="B163" s="60"/>
      <c r="C163" s="6" t="s">
        <v>3</v>
      </c>
      <c r="D163" s="10">
        <f t="shared" si="158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258">L163</f>
        <v>0</v>
      </c>
      <c r="N163" s="18">
        <f t="shared" si="258"/>
        <v>0</v>
      </c>
      <c r="O163" s="18">
        <f t="shared" si="246"/>
        <v>0</v>
      </c>
      <c r="P163" s="18">
        <f t="shared" si="246"/>
        <v>0</v>
      </c>
    </row>
    <row r="164" spans="1:16" ht="15.75" x14ac:dyDescent="0.25">
      <c r="A164" s="64"/>
      <c r="B164" s="61"/>
      <c r="C164" s="12" t="s">
        <v>4</v>
      </c>
      <c r="D164" s="10">
        <f t="shared" si="158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259">L164</f>
        <v>0</v>
      </c>
      <c r="N164" s="18">
        <f t="shared" si="259"/>
        <v>0</v>
      </c>
      <c r="O164" s="18">
        <f t="shared" si="246"/>
        <v>0</v>
      </c>
      <c r="P164" s="18">
        <f t="shared" si="246"/>
        <v>0</v>
      </c>
    </row>
    <row r="165" spans="1:16" ht="15.75" x14ac:dyDescent="0.25">
      <c r="A165" s="62" t="s">
        <v>59</v>
      </c>
      <c r="B165" s="59" t="s">
        <v>60</v>
      </c>
      <c r="C165" s="6" t="s">
        <v>16</v>
      </c>
      <c r="D165" s="10">
        <f t="shared" si="158"/>
        <v>19527.8</v>
      </c>
      <c r="E165" s="10">
        <f t="shared" ref="E165:O165" si="260">SUM(E166:E169)</f>
        <v>0</v>
      </c>
      <c r="F165" s="10">
        <f t="shared" si="260"/>
        <v>0</v>
      </c>
      <c r="G165" s="11">
        <f t="shared" si="260"/>
        <v>0</v>
      </c>
      <c r="H165" s="11">
        <f t="shared" si="260"/>
        <v>0</v>
      </c>
      <c r="I165" s="11">
        <f t="shared" si="260"/>
        <v>11102</v>
      </c>
      <c r="J165" s="11">
        <f t="shared" si="260"/>
        <v>4448</v>
      </c>
      <c r="K165" s="11">
        <f t="shared" si="260"/>
        <v>1522</v>
      </c>
      <c r="L165" s="11">
        <f t="shared" si="260"/>
        <v>2247.0000000000005</v>
      </c>
      <c r="M165" s="18">
        <f t="shared" si="260"/>
        <v>208.8</v>
      </c>
      <c r="N165" s="18">
        <f t="shared" si="260"/>
        <v>0</v>
      </c>
      <c r="O165" s="18">
        <f t="shared" si="260"/>
        <v>0</v>
      </c>
      <c r="P165" s="18">
        <f t="shared" ref="P165" si="261">SUM(P166:P169)</f>
        <v>0</v>
      </c>
    </row>
    <row r="166" spans="1:16" ht="15.75" x14ac:dyDescent="0.25">
      <c r="A166" s="63"/>
      <c r="B166" s="60"/>
      <c r="C166" s="6" t="s">
        <v>1</v>
      </c>
      <c r="D166" s="10">
        <f t="shared" si="158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8">
        <v>0</v>
      </c>
      <c r="O166" s="18">
        <v>0</v>
      </c>
      <c r="P166" s="18">
        <v>0</v>
      </c>
    </row>
    <row r="167" spans="1:16" ht="15.75" x14ac:dyDescent="0.25">
      <c r="A167" s="63"/>
      <c r="B167" s="60"/>
      <c r="C167" s="6" t="s">
        <v>2</v>
      </c>
      <c r="D167" s="10">
        <f t="shared" si="158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8">
        <v>0</v>
      </c>
      <c r="O167" s="18">
        <v>0</v>
      </c>
      <c r="P167" s="18">
        <v>0</v>
      </c>
    </row>
    <row r="168" spans="1:16" ht="15.75" x14ac:dyDescent="0.25">
      <c r="A168" s="63"/>
      <c r="B168" s="60"/>
      <c r="C168" s="6" t="s">
        <v>3</v>
      </c>
      <c r="D168" s="10">
        <f t="shared" si="158"/>
        <v>19527.8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208.8</v>
      </c>
      <c r="N168" s="18">
        <v>0</v>
      </c>
      <c r="O168" s="18">
        <f>N168</f>
        <v>0</v>
      </c>
      <c r="P168" s="18">
        <f>O168</f>
        <v>0</v>
      </c>
    </row>
    <row r="169" spans="1:16" ht="15.75" x14ac:dyDescent="0.25">
      <c r="A169" s="64"/>
      <c r="B169" s="61"/>
      <c r="C169" s="12" t="s">
        <v>4</v>
      </c>
      <c r="D169" s="10">
        <f t="shared" si="158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8">
        <v>0</v>
      </c>
      <c r="O169" s="18">
        <v>0</v>
      </c>
      <c r="P169" s="18">
        <v>0</v>
      </c>
    </row>
    <row r="170" spans="1:16" ht="15.75" x14ac:dyDescent="0.25">
      <c r="A170" s="62" t="s">
        <v>61</v>
      </c>
      <c r="B170" s="59" t="s">
        <v>73</v>
      </c>
      <c r="C170" s="6" t="s">
        <v>16</v>
      </c>
      <c r="D170" s="10">
        <f t="shared" si="158"/>
        <v>1247.2</v>
      </c>
      <c r="E170" s="10">
        <f t="shared" ref="E170:O170" si="262">SUM(E171:E174)</f>
        <v>0</v>
      </c>
      <c r="F170" s="10">
        <f t="shared" si="262"/>
        <v>0</v>
      </c>
      <c r="G170" s="11">
        <f t="shared" si="262"/>
        <v>0</v>
      </c>
      <c r="H170" s="11">
        <f t="shared" si="262"/>
        <v>0</v>
      </c>
      <c r="I170" s="11">
        <f t="shared" si="262"/>
        <v>0</v>
      </c>
      <c r="J170" s="11">
        <f t="shared" si="262"/>
        <v>468.79999999999995</v>
      </c>
      <c r="K170" s="11">
        <f t="shared" si="262"/>
        <v>778.40000000000009</v>
      </c>
      <c r="L170" s="11">
        <f t="shared" si="262"/>
        <v>0</v>
      </c>
      <c r="M170" s="18">
        <f t="shared" si="262"/>
        <v>0</v>
      </c>
      <c r="N170" s="18">
        <f t="shared" si="262"/>
        <v>0</v>
      </c>
      <c r="O170" s="18">
        <f t="shared" si="262"/>
        <v>0</v>
      </c>
      <c r="P170" s="18">
        <f t="shared" ref="P170" si="263">SUM(P171:P174)</f>
        <v>0</v>
      </c>
    </row>
    <row r="171" spans="1:16" ht="15.75" x14ac:dyDescent="0.25">
      <c r="A171" s="63"/>
      <c r="B171" s="60"/>
      <c r="C171" s="6" t="s">
        <v>1</v>
      </c>
      <c r="D171" s="10">
        <f t="shared" ref="D171:D204" si="264">SUM(E171:P171)</f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8">
        <v>0</v>
      </c>
      <c r="O171" s="18">
        <v>0</v>
      </c>
      <c r="P171" s="18">
        <v>0</v>
      </c>
    </row>
    <row r="172" spans="1:16" ht="15.75" x14ac:dyDescent="0.25">
      <c r="A172" s="63"/>
      <c r="B172" s="60"/>
      <c r="C172" s="6" t="s">
        <v>2</v>
      </c>
      <c r="D172" s="10">
        <f t="shared" si="264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8">
        <v>0</v>
      </c>
      <c r="O172" s="18">
        <v>0</v>
      </c>
      <c r="P172" s="18">
        <v>0</v>
      </c>
    </row>
    <row r="173" spans="1:16" ht="15.75" x14ac:dyDescent="0.25">
      <c r="A173" s="63"/>
      <c r="B173" s="60"/>
      <c r="C173" s="6" t="s">
        <v>3</v>
      </c>
      <c r="D173" s="10">
        <f t="shared" si="264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8">
        <f>M173</f>
        <v>0</v>
      </c>
      <c r="O173" s="18">
        <f>N173</f>
        <v>0</v>
      </c>
      <c r="P173" s="18">
        <f>O173</f>
        <v>0</v>
      </c>
    </row>
    <row r="174" spans="1:16" ht="15.75" x14ac:dyDescent="0.25">
      <c r="A174" s="64"/>
      <c r="B174" s="61"/>
      <c r="C174" s="12" t="s">
        <v>4</v>
      </c>
      <c r="D174" s="10">
        <f t="shared" si="26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8">
        <v>0</v>
      </c>
      <c r="O174" s="18">
        <v>0</v>
      </c>
      <c r="P174" s="18">
        <v>0</v>
      </c>
    </row>
    <row r="175" spans="1:16" ht="15.75" x14ac:dyDescent="0.25">
      <c r="A175" s="62" t="s">
        <v>74</v>
      </c>
      <c r="B175" s="59" t="s">
        <v>75</v>
      </c>
      <c r="C175" s="6" t="s">
        <v>16</v>
      </c>
      <c r="D175" s="10">
        <f t="shared" si="264"/>
        <v>10099.9</v>
      </c>
      <c r="E175" s="10">
        <f t="shared" ref="E175" si="265">SUM(E176:E179)</f>
        <v>0</v>
      </c>
      <c r="F175" s="10">
        <f t="shared" ref="F175:K175" si="266">SUM(F176:F179)</f>
        <v>0</v>
      </c>
      <c r="G175" s="11">
        <f t="shared" si="266"/>
        <v>0</v>
      </c>
      <c r="H175" s="11">
        <f t="shared" si="266"/>
        <v>0</v>
      </c>
      <c r="I175" s="11">
        <f t="shared" si="266"/>
        <v>0</v>
      </c>
      <c r="J175" s="11">
        <f t="shared" si="266"/>
        <v>424.59999999999997</v>
      </c>
      <c r="K175" s="11">
        <f t="shared" si="266"/>
        <v>9675.2999999999993</v>
      </c>
      <c r="L175" s="11">
        <f t="shared" ref="L175:O175" si="267">SUM(L176:L179)</f>
        <v>0</v>
      </c>
      <c r="M175" s="18">
        <f t="shared" si="267"/>
        <v>0</v>
      </c>
      <c r="N175" s="18">
        <f t="shared" si="267"/>
        <v>0</v>
      </c>
      <c r="O175" s="18">
        <f t="shared" si="267"/>
        <v>0</v>
      </c>
      <c r="P175" s="18">
        <f t="shared" ref="P175" si="268">SUM(P176:P179)</f>
        <v>0</v>
      </c>
    </row>
    <row r="176" spans="1:16" ht="15.75" x14ac:dyDescent="0.25">
      <c r="A176" s="63"/>
      <c r="B176" s="60"/>
      <c r="C176" s="6" t="s">
        <v>1</v>
      </c>
      <c r="D176" s="10">
        <f t="shared" si="264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8">
        <v>0</v>
      </c>
      <c r="O176" s="18">
        <v>0</v>
      </c>
      <c r="P176" s="18">
        <v>0</v>
      </c>
    </row>
    <row r="177" spans="1:16" ht="15.75" x14ac:dyDescent="0.25">
      <c r="A177" s="63"/>
      <c r="B177" s="60"/>
      <c r="C177" s="6" t="s">
        <v>2</v>
      </c>
      <c r="D177" s="10">
        <f t="shared" si="264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8">
        <v>0</v>
      </c>
      <c r="O177" s="18">
        <v>0</v>
      </c>
      <c r="P177" s="18">
        <v>0</v>
      </c>
    </row>
    <row r="178" spans="1:16" ht="15.75" x14ac:dyDescent="0.25">
      <c r="A178" s="63"/>
      <c r="B178" s="60"/>
      <c r="C178" s="6" t="s">
        <v>3</v>
      </c>
      <c r="D178" s="10">
        <f t="shared" si="264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8">
        <f>M178</f>
        <v>0</v>
      </c>
      <c r="O178" s="18">
        <f>N178</f>
        <v>0</v>
      </c>
      <c r="P178" s="18">
        <f>O178</f>
        <v>0</v>
      </c>
    </row>
    <row r="179" spans="1:16" ht="15.75" x14ac:dyDescent="0.25">
      <c r="A179" s="64"/>
      <c r="B179" s="61"/>
      <c r="C179" s="12" t="s">
        <v>4</v>
      </c>
      <c r="D179" s="10">
        <f t="shared" si="264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8">
        <v>0</v>
      </c>
      <c r="O179" s="18">
        <v>0</v>
      </c>
      <c r="P179" s="18">
        <v>0</v>
      </c>
    </row>
    <row r="180" spans="1:16" ht="15.75" x14ac:dyDescent="0.25">
      <c r="A180" s="62" t="s">
        <v>91</v>
      </c>
      <c r="B180" s="87" t="s">
        <v>93</v>
      </c>
      <c r="C180" s="6" t="s">
        <v>16</v>
      </c>
      <c r="D180" s="10">
        <f t="shared" si="264"/>
        <v>9188</v>
      </c>
      <c r="E180" s="10">
        <f t="shared" ref="E180:O180" si="269">SUM(E181:E184)</f>
        <v>0</v>
      </c>
      <c r="F180" s="10">
        <f t="shared" si="269"/>
        <v>0</v>
      </c>
      <c r="G180" s="11">
        <f t="shared" si="269"/>
        <v>0</v>
      </c>
      <c r="H180" s="11">
        <f t="shared" si="269"/>
        <v>0</v>
      </c>
      <c r="I180" s="11">
        <f t="shared" si="269"/>
        <v>0</v>
      </c>
      <c r="J180" s="11">
        <f t="shared" si="269"/>
        <v>0</v>
      </c>
      <c r="K180" s="11">
        <f t="shared" si="269"/>
        <v>9188</v>
      </c>
      <c r="L180" s="11">
        <f t="shared" si="269"/>
        <v>0</v>
      </c>
      <c r="M180" s="18">
        <f t="shared" si="269"/>
        <v>0</v>
      </c>
      <c r="N180" s="18">
        <f t="shared" si="269"/>
        <v>0</v>
      </c>
      <c r="O180" s="18">
        <f t="shared" si="269"/>
        <v>0</v>
      </c>
      <c r="P180" s="18">
        <f t="shared" ref="P180" si="270">SUM(P181:P184)</f>
        <v>0</v>
      </c>
    </row>
    <row r="181" spans="1:16" ht="15.75" x14ac:dyDescent="0.25">
      <c r="A181" s="63"/>
      <c r="B181" s="88"/>
      <c r="C181" s="6" t="s">
        <v>1</v>
      </c>
      <c r="D181" s="10">
        <f t="shared" si="264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8">
        <v>0</v>
      </c>
      <c r="O181" s="18">
        <v>0</v>
      </c>
      <c r="P181" s="18">
        <v>0</v>
      </c>
    </row>
    <row r="182" spans="1:16" ht="15.75" x14ac:dyDescent="0.25">
      <c r="A182" s="63"/>
      <c r="B182" s="88"/>
      <c r="C182" s="6" t="s">
        <v>2</v>
      </c>
      <c r="D182" s="10">
        <f t="shared" si="264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8">
        <v>0</v>
      </c>
      <c r="O182" s="18">
        <v>0</v>
      </c>
      <c r="P182" s="18">
        <v>0</v>
      </c>
    </row>
    <row r="183" spans="1:16" ht="15.75" x14ac:dyDescent="0.25">
      <c r="A183" s="63"/>
      <c r="B183" s="88"/>
      <c r="C183" s="6" t="s">
        <v>3</v>
      </c>
      <c r="D183" s="10">
        <f t="shared" si="264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8">
        <f>M183</f>
        <v>0</v>
      </c>
      <c r="O183" s="18">
        <f>N183</f>
        <v>0</v>
      </c>
      <c r="P183" s="18">
        <f>O183</f>
        <v>0</v>
      </c>
    </row>
    <row r="184" spans="1:16" ht="15.75" x14ac:dyDescent="0.25">
      <c r="A184" s="64"/>
      <c r="B184" s="89"/>
      <c r="C184" s="12" t="s">
        <v>4</v>
      </c>
      <c r="D184" s="10">
        <f t="shared" si="264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8">
        <v>0</v>
      </c>
      <c r="O184" s="18">
        <v>0</v>
      </c>
      <c r="P184" s="18">
        <v>0</v>
      </c>
    </row>
    <row r="185" spans="1:16" ht="15.75" x14ac:dyDescent="0.25">
      <c r="A185" s="62" t="s">
        <v>97</v>
      </c>
      <c r="B185" s="87" t="s">
        <v>98</v>
      </c>
      <c r="C185" s="6" t="s">
        <v>16</v>
      </c>
      <c r="D185" s="10">
        <f t="shared" si="264"/>
        <v>4582.5</v>
      </c>
      <c r="E185" s="10">
        <f t="shared" ref="E185:O185" si="271">SUM(E186:E189)</f>
        <v>0</v>
      </c>
      <c r="F185" s="10">
        <f t="shared" si="271"/>
        <v>0</v>
      </c>
      <c r="G185" s="11">
        <f t="shared" si="271"/>
        <v>0</v>
      </c>
      <c r="H185" s="11">
        <f t="shared" si="271"/>
        <v>0</v>
      </c>
      <c r="I185" s="11">
        <f t="shared" si="271"/>
        <v>0</v>
      </c>
      <c r="J185" s="11">
        <f t="shared" si="271"/>
        <v>0</v>
      </c>
      <c r="K185" s="11">
        <f t="shared" si="271"/>
        <v>0</v>
      </c>
      <c r="L185" s="11">
        <f t="shared" si="271"/>
        <v>3160</v>
      </c>
      <c r="M185" s="18">
        <f t="shared" si="271"/>
        <v>1422.5</v>
      </c>
      <c r="N185" s="18">
        <f t="shared" si="271"/>
        <v>0</v>
      </c>
      <c r="O185" s="18">
        <f t="shared" si="271"/>
        <v>0</v>
      </c>
      <c r="P185" s="18">
        <f t="shared" ref="P185" si="272">SUM(P186:P189)</f>
        <v>0</v>
      </c>
    </row>
    <row r="186" spans="1:16" ht="15.75" x14ac:dyDescent="0.25">
      <c r="A186" s="63"/>
      <c r="B186" s="88"/>
      <c r="C186" s="6" t="s">
        <v>1</v>
      </c>
      <c r="D186" s="10">
        <f t="shared" si="264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8">
        <v>0</v>
      </c>
      <c r="O186" s="18">
        <v>0</v>
      </c>
      <c r="P186" s="18">
        <v>0</v>
      </c>
    </row>
    <row r="187" spans="1:16" ht="15.75" x14ac:dyDescent="0.25">
      <c r="A187" s="63"/>
      <c r="B187" s="88"/>
      <c r="C187" s="6" t="s">
        <v>2</v>
      </c>
      <c r="D187" s="10">
        <f t="shared" si="264"/>
        <v>3040.9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f>1500-427.5</f>
        <v>1072.5</v>
      </c>
      <c r="N187" s="18">
        <v>0</v>
      </c>
      <c r="O187" s="18">
        <v>0</v>
      </c>
      <c r="P187" s="18">
        <v>0</v>
      </c>
    </row>
    <row r="188" spans="1:16" ht="15.75" x14ac:dyDescent="0.25">
      <c r="A188" s="63"/>
      <c r="B188" s="88"/>
      <c r="C188" s="6" t="s">
        <v>3</v>
      </c>
      <c r="D188" s="10">
        <f t="shared" si="264"/>
        <v>1541.6000000000001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15+474.5-139.5</f>
        <v>350</v>
      </c>
      <c r="N188" s="18">
        <v>0</v>
      </c>
      <c r="O188" s="18">
        <f>N188</f>
        <v>0</v>
      </c>
      <c r="P188" s="18">
        <f>O188</f>
        <v>0</v>
      </c>
    </row>
    <row r="189" spans="1:16" ht="15.75" x14ac:dyDescent="0.25">
      <c r="A189" s="64"/>
      <c r="B189" s="89"/>
      <c r="C189" s="12" t="s">
        <v>4</v>
      </c>
      <c r="D189" s="10">
        <f t="shared" si="264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8">
        <v>0</v>
      </c>
      <c r="O189" s="18">
        <v>0</v>
      </c>
      <c r="P189" s="18">
        <v>0</v>
      </c>
    </row>
    <row r="190" spans="1:16" ht="15.75" x14ac:dyDescent="0.25">
      <c r="A190" s="76" t="s">
        <v>50</v>
      </c>
      <c r="B190" s="59" t="s">
        <v>103</v>
      </c>
      <c r="C190" s="23" t="s">
        <v>16</v>
      </c>
      <c r="D190" s="10">
        <f t="shared" si="264"/>
        <v>11089.9</v>
      </c>
      <c r="E190" s="18">
        <f t="shared" ref="E190:K190" si="273">SUM(E191:E194)</f>
        <v>0</v>
      </c>
      <c r="F190" s="18">
        <f t="shared" si="273"/>
        <v>0</v>
      </c>
      <c r="G190" s="18">
        <f t="shared" si="273"/>
        <v>0</v>
      </c>
      <c r="H190" s="18">
        <f t="shared" si="273"/>
        <v>0</v>
      </c>
      <c r="I190" s="18">
        <f t="shared" si="273"/>
        <v>0</v>
      </c>
      <c r="J190" s="18">
        <f t="shared" si="273"/>
        <v>0</v>
      </c>
      <c r="K190" s="18">
        <f t="shared" si="273"/>
        <v>0</v>
      </c>
      <c r="L190" s="18">
        <f t="shared" ref="L190:O190" si="274">SUM(L191:L194)</f>
        <v>0</v>
      </c>
      <c r="M190" s="18">
        <f t="shared" si="274"/>
        <v>11089.9</v>
      </c>
      <c r="N190" s="18">
        <f t="shared" si="274"/>
        <v>0</v>
      </c>
      <c r="O190" s="18">
        <f t="shared" si="274"/>
        <v>0</v>
      </c>
      <c r="P190" s="18">
        <f t="shared" ref="P190" si="275">SUM(P191:P194)</f>
        <v>0</v>
      </c>
    </row>
    <row r="191" spans="1:16" ht="15.75" x14ac:dyDescent="0.25">
      <c r="A191" s="77"/>
      <c r="B191" s="60"/>
      <c r="C191" s="23" t="s">
        <v>1</v>
      </c>
      <c r="D191" s="10">
        <f t="shared" si="264"/>
        <v>8548.1</v>
      </c>
      <c r="E191" s="18">
        <f t="shared" ref="E191:K194" si="276">E196</f>
        <v>0</v>
      </c>
      <c r="F191" s="18">
        <f t="shared" si="276"/>
        <v>0</v>
      </c>
      <c r="G191" s="18">
        <f t="shared" si="276"/>
        <v>0</v>
      </c>
      <c r="H191" s="18">
        <f t="shared" si="276"/>
        <v>0</v>
      </c>
      <c r="I191" s="18">
        <f t="shared" si="276"/>
        <v>0</v>
      </c>
      <c r="J191" s="18">
        <f t="shared" si="276"/>
        <v>0</v>
      </c>
      <c r="K191" s="18">
        <f t="shared" si="276"/>
        <v>0</v>
      </c>
      <c r="L191" s="18">
        <f t="shared" ref="L191:O191" si="277">L196</f>
        <v>0</v>
      </c>
      <c r="M191" s="18">
        <f t="shared" si="277"/>
        <v>8548.1</v>
      </c>
      <c r="N191" s="18">
        <f t="shared" si="277"/>
        <v>0</v>
      </c>
      <c r="O191" s="18">
        <f t="shared" si="277"/>
        <v>0</v>
      </c>
      <c r="P191" s="18">
        <f t="shared" ref="P191" si="278">P196</f>
        <v>0</v>
      </c>
    </row>
    <row r="192" spans="1:16" ht="15.75" x14ac:dyDescent="0.25">
      <c r="A192" s="77"/>
      <c r="B192" s="60"/>
      <c r="C192" s="23" t="s">
        <v>2</v>
      </c>
      <c r="D192" s="10">
        <f t="shared" si="264"/>
        <v>1876.4</v>
      </c>
      <c r="E192" s="18">
        <f t="shared" si="276"/>
        <v>0</v>
      </c>
      <c r="F192" s="18">
        <f t="shared" si="276"/>
        <v>0</v>
      </c>
      <c r="G192" s="18">
        <f t="shared" si="276"/>
        <v>0</v>
      </c>
      <c r="H192" s="18">
        <f t="shared" si="276"/>
        <v>0</v>
      </c>
      <c r="I192" s="18">
        <f t="shared" si="276"/>
        <v>0</v>
      </c>
      <c r="J192" s="18">
        <f t="shared" si="276"/>
        <v>0</v>
      </c>
      <c r="K192" s="18">
        <f t="shared" si="276"/>
        <v>0</v>
      </c>
      <c r="L192" s="18">
        <f t="shared" ref="L192:O192" si="279">L197</f>
        <v>0</v>
      </c>
      <c r="M192" s="18">
        <f t="shared" si="279"/>
        <v>1876.4</v>
      </c>
      <c r="N192" s="18">
        <f t="shared" si="279"/>
        <v>0</v>
      </c>
      <c r="O192" s="18">
        <f t="shared" si="279"/>
        <v>0</v>
      </c>
      <c r="P192" s="18">
        <f t="shared" ref="P192" si="280">P197</f>
        <v>0</v>
      </c>
    </row>
    <row r="193" spans="1:16" ht="15.75" x14ac:dyDescent="0.25">
      <c r="A193" s="77"/>
      <c r="B193" s="60"/>
      <c r="C193" s="23" t="s">
        <v>3</v>
      </c>
      <c r="D193" s="10">
        <f t="shared" si="264"/>
        <v>665.4</v>
      </c>
      <c r="E193" s="18">
        <f t="shared" si="276"/>
        <v>0</v>
      </c>
      <c r="F193" s="18">
        <f t="shared" si="276"/>
        <v>0</v>
      </c>
      <c r="G193" s="18">
        <f t="shared" si="276"/>
        <v>0</v>
      </c>
      <c r="H193" s="18">
        <f t="shared" si="276"/>
        <v>0</v>
      </c>
      <c r="I193" s="18">
        <f t="shared" si="276"/>
        <v>0</v>
      </c>
      <c r="J193" s="18">
        <f t="shared" si="276"/>
        <v>0</v>
      </c>
      <c r="K193" s="18">
        <f t="shared" si="276"/>
        <v>0</v>
      </c>
      <c r="L193" s="18">
        <f t="shared" ref="L193:O193" si="281">L198</f>
        <v>0</v>
      </c>
      <c r="M193" s="18">
        <f t="shared" si="281"/>
        <v>665.4</v>
      </c>
      <c r="N193" s="18">
        <f t="shared" si="281"/>
        <v>0</v>
      </c>
      <c r="O193" s="18">
        <f t="shared" si="281"/>
        <v>0</v>
      </c>
      <c r="P193" s="18">
        <f t="shared" ref="P193" si="282">P198</f>
        <v>0</v>
      </c>
    </row>
    <row r="194" spans="1:16" ht="15.75" x14ac:dyDescent="0.25">
      <c r="A194" s="78"/>
      <c r="B194" s="61"/>
      <c r="C194" s="23" t="s">
        <v>51</v>
      </c>
      <c r="D194" s="10">
        <f t="shared" si="264"/>
        <v>0</v>
      </c>
      <c r="E194" s="18">
        <f t="shared" si="276"/>
        <v>0</v>
      </c>
      <c r="F194" s="18">
        <f t="shared" si="276"/>
        <v>0</v>
      </c>
      <c r="G194" s="18">
        <f t="shared" si="276"/>
        <v>0</v>
      </c>
      <c r="H194" s="18">
        <f t="shared" si="276"/>
        <v>0</v>
      </c>
      <c r="I194" s="18">
        <f t="shared" si="276"/>
        <v>0</v>
      </c>
      <c r="J194" s="18">
        <f t="shared" si="276"/>
        <v>0</v>
      </c>
      <c r="K194" s="18">
        <f t="shared" si="276"/>
        <v>0</v>
      </c>
      <c r="L194" s="18">
        <f t="shared" ref="L194:O194" si="283">L199</f>
        <v>0</v>
      </c>
      <c r="M194" s="18">
        <f t="shared" si="283"/>
        <v>0</v>
      </c>
      <c r="N194" s="18">
        <f t="shared" si="283"/>
        <v>0</v>
      </c>
      <c r="O194" s="18">
        <f t="shared" si="283"/>
        <v>0</v>
      </c>
      <c r="P194" s="18">
        <f t="shared" ref="P194" si="284">P199</f>
        <v>0</v>
      </c>
    </row>
    <row r="195" spans="1:16" ht="15.75" x14ac:dyDescent="0.25">
      <c r="A195" s="76" t="s">
        <v>52</v>
      </c>
      <c r="B195" s="59" t="s">
        <v>104</v>
      </c>
      <c r="C195" s="23" t="s">
        <v>16</v>
      </c>
      <c r="D195" s="10">
        <f t="shared" si="264"/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  <c r="P195" s="18">
        <v>0</v>
      </c>
    </row>
    <row r="196" spans="1:16" ht="15.75" x14ac:dyDescent="0.25">
      <c r="A196" s="77"/>
      <c r="B196" s="60"/>
      <c r="C196" s="23" t="s">
        <v>1</v>
      </c>
      <c r="D196" s="10">
        <f t="shared" si="264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 t="shared" ref="O196:P198" si="285">N196</f>
        <v>0</v>
      </c>
      <c r="P196" s="18">
        <f t="shared" si="285"/>
        <v>0</v>
      </c>
    </row>
    <row r="197" spans="1:16" ht="15.75" x14ac:dyDescent="0.25">
      <c r="A197" s="77"/>
      <c r="B197" s="60"/>
      <c r="C197" s="23" t="s">
        <v>2</v>
      </c>
      <c r="D197" s="10">
        <f t="shared" si="264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 t="shared" si="285"/>
        <v>0</v>
      </c>
      <c r="P197" s="18">
        <f t="shared" si="285"/>
        <v>0</v>
      </c>
    </row>
    <row r="198" spans="1:16" ht="15.75" x14ac:dyDescent="0.25">
      <c r="A198" s="77"/>
      <c r="B198" s="60"/>
      <c r="C198" s="23" t="s">
        <v>3</v>
      </c>
      <c r="D198" s="10">
        <f t="shared" si="264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 t="shared" si="285"/>
        <v>0</v>
      </c>
      <c r="P198" s="18">
        <f t="shared" si="285"/>
        <v>0</v>
      </c>
    </row>
    <row r="199" spans="1:16" ht="15.75" x14ac:dyDescent="0.25">
      <c r="A199" s="78"/>
      <c r="B199" s="61"/>
      <c r="C199" s="23" t="s">
        <v>51</v>
      </c>
      <c r="D199" s="10">
        <f t="shared" si="264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  <c r="P199" s="18">
        <v>0</v>
      </c>
    </row>
    <row r="200" spans="1:16" ht="15.75" x14ac:dyDescent="0.25">
      <c r="A200" s="79" t="s">
        <v>70</v>
      </c>
      <c r="B200" s="103" t="s">
        <v>67</v>
      </c>
      <c r="C200" s="7" t="s">
        <v>17</v>
      </c>
      <c r="D200" s="13">
        <f t="shared" si="264"/>
        <v>673931.2</v>
      </c>
      <c r="E200" s="14">
        <f t="shared" ref="E200:O200" si="286">E201+E202+E203+E205</f>
        <v>21222.9</v>
      </c>
      <c r="F200" s="14">
        <f t="shared" si="286"/>
        <v>22101.3</v>
      </c>
      <c r="G200" s="14">
        <f t="shared" si="286"/>
        <v>22964.5</v>
      </c>
      <c r="H200" s="14">
        <f t="shared" si="286"/>
        <v>42618.700000000004</v>
      </c>
      <c r="I200" s="14">
        <f t="shared" si="286"/>
        <v>52471.1</v>
      </c>
      <c r="J200" s="14">
        <f t="shared" si="286"/>
        <v>53906.899999999994</v>
      </c>
      <c r="K200" s="14">
        <f t="shared" si="286"/>
        <v>63174.100000000006</v>
      </c>
      <c r="L200" s="14">
        <f t="shared" si="286"/>
        <v>66878.400000000009</v>
      </c>
      <c r="M200" s="38">
        <f t="shared" si="286"/>
        <v>74372.100000000006</v>
      </c>
      <c r="N200" s="38">
        <f t="shared" si="286"/>
        <v>83904.599999999991</v>
      </c>
      <c r="O200" s="38">
        <f t="shared" si="286"/>
        <v>84984.000000000015</v>
      </c>
      <c r="P200" s="38">
        <f t="shared" ref="P200" si="287">P201+P202+P203+P205</f>
        <v>85332.6</v>
      </c>
    </row>
    <row r="201" spans="1:16" ht="15.75" x14ac:dyDescent="0.25">
      <c r="A201" s="80"/>
      <c r="B201" s="104"/>
      <c r="C201" s="6" t="s">
        <v>1</v>
      </c>
      <c r="D201" s="10">
        <f t="shared" si="264"/>
        <v>0</v>
      </c>
      <c r="E201" s="11">
        <f>E207+E223+E233</f>
        <v>0</v>
      </c>
      <c r="F201" s="11">
        <f t="shared" ref="F201:O201" si="288">F207+F223+F233</f>
        <v>0</v>
      </c>
      <c r="G201" s="11">
        <f t="shared" si="288"/>
        <v>0</v>
      </c>
      <c r="H201" s="11">
        <f t="shared" si="288"/>
        <v>0</v>
      </c>
      <c r="I201" s="11">
        <f t="shared" si="288"/>
        <v>0</v>
      </c>
      <c r="J201" s="11">
        <f t="shared" si="288"/>
        <v>0</v>
      </c>
      <c r="K201" s="11">
        <f t="shared" si="288"/>
        <v>0</v>
      </c>
      <c r="L201" s="11">
        <f t="shared" si="288"/>
        <v>0</v>
      </c>
      <c r="M201" s="18">
        <f t="shared" si="288"/>
        <v>0</v>
      </c>
      <c r="N201" s="18">
        <f t="shared" si="288"/>
        <v>0</v>
      </c>
      <c r="O201" s="18">
        <f t="shared" si="288"/>
        <v>0</v>
      </c>
      <c r="P201" s="18">
        <f t="shared" ref="P201" si="289">P207+P223+P233</f>
        <v>0</v>
      </c>
    </row>
    <row r="202" spans="1:16" ht="15.75" x14ac:dyDescent="0.25">
      <c r="A202" s="80"/>
      <c r="B202" s="104"/>
      <c r="C202" s="6" t="s">
        <v>2</v>
      </c>
      <c r="D202" s="10">
        <f t="shared" si="264"/>
        <v>0</v>
      </c>
      <c r="E202" s="11">
        <f>E208+E224+E234</f>
        <v>0</v>
      </c>
      <c r="F202" s="11">
        <f t="shared" ref="F202:O202" si="290">F208+F224+F234</f>
        <v>0</v>
      </c>
      <c r="G202" s="11">
        <f t="shared" si="290"/>
        <v>0</v>
      </c>
      <c r="H202" s="11">
        <f t="shared" si="290"/>
        <v>0</v>
      </c>
      <c r="I202" s="11">
        <f t="shared" si="290"/>
        <v>0</v>
      </c>
      <c r="J202" s="11">
        <f t="shared" si="290"/>
        <v>0</v>
      </c>
      <c r="K202" s="11">
        <f t="shared" si="290"/>
        <v>0</v>
      </c>
      <c r="L202" s="11">
        <f t="shared" si="290"/>
        <v>0</v>
      </c>
      <c r="M202" s="18">
        <f t="shared" si="290"/>
        <v>0</v>
      </c>
      <c r="N202" s="18">
        <f t="shared" si="290"/>
        <v>0</v>
      </c>
      <c r="O202" s="18">
        <f t="shared" si="290"/>
        <v>0</v>
      </c>
      <c r="P202" s="18">
        <f t="shared" ref="P202" si="291">P208+P224+P234</f>
        <v>0</v>
      </c>
    </row>
    <row r="203" spans="1:16" ht="16.5" customHeight="1" x14ac:dyDescent="0.25">
      <c r="A203" s="80"/>
      <c r="B203" s="104"/>
      <c r="C203" s="12" t="s">
        <v>47</v>
      </c>
      <c r="D203" s="10">
        <f t="shared" si="264"/>
        <v>673931.2</v>
      </c>
      <c r="E203" s="11">
        <f>E209+E225+E235</f>
        <v>21222.9</v>
      </c>
      <c r="F203" s="11">
        <f t="shared" ref="F203:O203" si="292">F209+F225+F235</f>
        <v>22101.3</v>
      </c>
      <c r="G203" s="11">
        <f t="shared" si="292"/>
        <v>22964.5</v>
      </c>
      <c r="H203" s="11">
        <f t="shared" si="292"/>
        <v>42618.700000000004</v>
      </c>
      <c r="I203" s="11">
        <f t="shared" si="292"/>
        <v>52471.1</v>
      </c>
      <c r="J203" s="11">
        <f t="shared" si="292"/>
        <v>53906.899999999994</v>
      </c>
      <c r="K203" s="11">
        <f>K209+K225+K235</f>
        <v>63174.100000000006</v>
      </c>
      <c r="L203" s="11">
        <f t="shared" si="292"/>
        <v>66878.400000000009</v>
      </c>
      <c r="M203" s="18">
        <f>M209+M225+M235</f>
        <v>74372.100000000006</v>
      </c>
      <c r="N203" s="18">
        <f t="shared" si="292"/>
        <v>83904.599999999991</v>
      </c>
      <c r="O203" s="18">
        <f t="shared" si="292"/>
        <v>84984.000000000015</v>
      </c>
      <c r="P203" s="18">
        <f t="shared" ref="P203" si="293">P209+P225+P235</f>
        <v>85332.6</v>
      </c>
    </row>
    <row r="204" spans="1:16" s="49" customFormat="1" ht="15.75" x14ac:dyDescent="0.25">
      <c r="A204" s="80"/>
      <c r="B204" s="104"/>
      <c r="C204" s="16" t="s">
        <v>15</v>
      </c>
      <c r="D204" s="48">
        <f t="shared" si="264"/>
        <v>212.1</v>
      </c>
      <c r="E204" s="15">
        <f>E210</f>
        <v>212.1</v>
      </c>
      <c r="F204" s="15">
        <f t="shared" ref="F204:J204" si="294">F210</f>
        <v>0</v>
      </c>
      <c r="G204" s="15">
        <f t="shared" si="294"/>
        <v>0</v>
      </c>
      <c r="H204" s="15">
        <f t="shared" si="294"/>
        <v>0</v>
      </c>
      <c r="I204" s="15">
        <f t="shared" si="294"/>
        <v>0</v>
      </c>
      <c r="J204" s="15">
        <f t="shared" si="294"/>
        <v>0</v>
      </c>
      <c r="K204" s="15">
        <f t="shared" ref="K204:L204" si="295">K210</f>
        <v>0</v>
      </c>
      <c r="L204" s="15">
        <f t="shared" si="295"/>
        <v>0</v>
      </c>
      <c r="M204" s="43">
        <f t="shared" ref="M204:O204" si="296">M210</f>
        <v>0</v>
      </c>
      <c r="N204" s="43">
        <f t="shared" si="296"/>
        <v>0</v>
      </c>
      <c r="O204" s="43">
        <f t="shared" si="296"/>
        <v>0</v>
      </c>
      <c r="P204" s="43">
        <f t="shared" ref="P204" si="297">P210</f>
        <v>0</v>
      </c>
    </row>
    <row r="205" spans="1:16" ht="15.75" x14ac:dyDescent="0.25">
      <c r="A205" s="81"/>
      <c r="B205" s="105"/>
      <c r="C205" s="12" t="s">
        <v>4</v>
      </c>
      <c r="D205" s="10">
        <f>SUM(E205:P205)</f>
        <v>0</v>
      </c>
      <c r="E205" s="11">
        <f>E211+E226+E236</f>
        <v>0</v>
      </c>
      <c r="F205" s="11">
        <f t="shared" ref="F205:O205" si="298">F211+F226+F236</f>
        <v>0</v>
      </c>
      <c r="G205" s="11">
        <f t="shared" si="298"/>
        <v>0</v>
      </c>
      <c r="H205" s="11">
        <f t="shared" si="298"/>
        <v>0</v>
      </c>
      <c r="I205" s="11">
        <f t="shared" si="298"/>
        <v>0</v>
      </c>
      <c r="J205" s="11">
        <f t="shared" si="298"/>
        <v>0</v>
      </c>
      <c r="K205" s="11">
        <f t="shared" si="298"/>
        <v>0</v>
      </c>
      <c r="L205" s="11">
        <f t="shared" si="298"/>
        <v>0</v>
      </c>
      <c r="M205" s="18">
        <f t="shared" si="298"/>
        <v>0</v>
      </c>
      <c r="N205" s="18">
        <f t="shared" si="298"/>
        <v>0</v>
      </c>
      <c r="O205" s="18">
        <f t="shared" si="298"/>
        <v>0</v>
      </c>
      <c r="P205" s="18">
        <f t="shared" ref="P205" si="299">P211+P226+P236</f>
        <v>0</v>
      </c>
    </row>
    <row r="206" spans="1:16" ht="15.75" x14ac:dyDescent="0.25">
      <c r="A206" s="62" t="s">
        <v>37</v>
      </c>
      <c r="B206" s="70" t="s">
        <v>40</v>
      </c>
      <c r="C206" s="7" t="s">
        <v>16</v>
      </c>
      <c r="D206" s="10">
        <f t="shared" ref="D206:D251" si="300">SUM(E206:P206)</f>
        <v>629347.19999999995</v>
      </c>
      <c r="E206" s="11">
        <f>E207+E208+E209+E211</f>
        <v>18006.900000000001</v>
      </c>
      <c r="F206" s="11">
        <f t="shared" ref="F206:O206" si="301">F207+F208+F209+F211</f>
        <v>18439.5</v>
      </c>
      <c r="G206" s="11">
        <f t="shared" si="301"/>
        <v>19963.2</v>
      </c>
      <c r="H206" s="11">
        <f t="shared" si="301"/>
        <v>40722.400000000001</v>
      </c>
      <c r="I206" s="11">
        <f t="shared" si="301"/>
        <v>46058.400000000001</v>
      </c>
      <c r="J206" s="11">
        <f t="shared" si="301"/>
        <v>49890.899999999994</v>
      </c>
      <c r="K206" s="11">
        <f t="shared" si="301"/>
        <v>55237.5</v>
      </c>
      <c r="L206" s="11">
        <f t="shared" si="301"/>
        <v>63269.599999999999</v>
      </c>
      <c r="M206" s="18">
        <f t="shared" si="301"/>
        <v>69310</v>
      </c>
      <c r="N206" s="18">
        <f t="shared" si="301"/>
        <v>82054.899999999994</v>
      </c>
      <c r="O206" s="18">
        <f t="shared" si="301"/>
        <v>82688.200000000012</v>
      </c>
      <c r="P206" s="18">
        <f t="shared" ref="P206" si="302">P207+P208+P209+P211</f>
        <v>83705.7</v>
      </c>
    </row>
    <row r="207" spans="1:16" ht="15.75" x14ac:dyDescent="0.25">
      <c r="A207" s="63"/>
      <c r="B207" s="71"/>
      <c r="C207" s="6" t="s">
        <v>1</v>
      </c>
      <c r="D207" s="10">
        <f t="shared" si="300"/>
        <v>0</v>
      </c>
      <c r="E207" s="11">
        <f>E213+E218</f>
        <v>0</v>
      </c>
      <c r="F207" s="11">
        <f t="shared" ref="F207:O207" si="303">F213+F218</f>
        <v>0</v>
      </c>
      <c r="G207" s="11">
        <f t="shared" si="303"/>
        <v>0</v>
      </c>
      <c r="H207" s="11">
        <f t="shared" si="303"/>
        <v>0</v>
      </c>
      <c r="I207" s="11">
        <f t="shared" si="303"/>
        <v>0</v>
      </c>
      <c r="J207" s="11">
        <f t="shared" si="303"/>
        <v>0</v>
      </c>
      <c r="K207" s="11">
        <f t="shared" si="303"/>
        <v>0</v>
      </c>
      <c r="L207" s="11">
        <f t="shared" si="303"/>
        <v>0</v>
      </c>
      <c r="M207" s="18">
        <f t="shared" si="303"/>
        <v>0</v>
      </c>
      <c r="N207" s="18">
        <f t="shared" si="303"/>
        <v>0</v>
      </c>
      <c r="O207" s="18">
        <f t="shared" si="303"/>
        <v>0</v>
      </c>
      <c r="P207" s="18">
        <f t="shared" ref="P207" si="304">P213+P218</f>
        <v>0</v>
      </c>
    </row>
    <row r="208" spans="1:16" ht="15.75" x14ac:dyDescent="0.25">
      <c r="A208" s="63"/>
      <c r="B208" s="71"/>
      <c r="C208" s="6" t="s">
        <v>2</v>
      </c>
      <c r="D208" s="10">
        <f t="shared" si="300"/>
        <v>0</v>
      </c>
      <c r="E208" s="11">
        <f>E214+E219</f>
        <v>0</v>
      </c>
      <c r="F208" s="11">
        <f t="shared" ref="F208:O208" si="305">F214+F219</f>
        <v>0</v>
      </c>
      <c r="G208" s="11">
        <f t="shared" si="305"/>
        <v>0</v>
      </c>
      <c r="H208" s="11">
        <f t="shared" si="305"/>
        <v>0</v>
      </c>
      <c r="I208" s="11">
        <f t="shared" si="305"/>
        <v>0</v>
      </c>
      <c r="J208" s="11">
        <f t="shared" si="305"/>
        <v>0</v>
      </c>
      <c r="K208" s="11">
        <f t="shared" si="305"/>
        <v>0</v>
      </c>
      <c r="L208" s="11">
        <f t="shared" si="305"/>
        <v>0</v>
      </c>
      <c r="M208" s="18">
        <f t="shared" si="305"/>
        <v>0</v>
      </c>
      <c r="N208" s="18">
        <f t="shared" si="305"/>
        <v>0</v>
      </c>
      <c r="O208" s="18">
        <f t="shared" si="305"/>
        <v>0</v>
      </c>
      <c r="P208" s="18">
        <f t="shared" ref="P208" si="306">P214+P219</f>
        <v>0</v>
      </c>
    </row>
    <row r="209" spans="1:16" ht="15.75" x14ac:dyDescent="0.25">
      <c r="A209" s="63"/>
      <c r="B209" s="71"/>
      <c r="C209" s="12" t="s">
        <v>47</v>
      </c>
      <c r="D209" s="10">
        <f t="shared" si="300"/>
        <v>629347.19999999995</v>
      </c>
      <c r="E209" s="11">
        <f>E215+E220</f>
        <v>18006.900000000001</v>
      </c>
      <c r="F209" s="11">
        <f t="shared" ref="F209:O209" si="307">F215+F220</f>
        <v>18439.5</v>
      </c>
      <c r="G209" s="11">
        <f t="shared" si="307"/>
        <v>19963.2</v>
      </c>
      <c r="H209" s="11">
        <f t="shared" si="307"/>
        <v>40722.400000000001</v>
      </c>
      <c r="I209" s="11">
        <f t="shared" si="307"/>
        <v>46058.400000000001</v>
      </c>
      <c r="J209" s="11">
        <f t="shared" si="307"/>
        <v>49890.899999999994</v>
      </c>
      <c r="K209" s="11">
        <f t="shared" si="307"/>
        <v>55237.5</v>
      </c>
      <c r="L209" s="11">
        <f t="shared" si="307"/>
        <v>63269.599999999999</v>
      </c>
      <c r="M209" s="18">
        <f>M215+M220</f>
        <v>69310</v>
      </c>
      <c r="N209" s="18">
        <f t="shared" si="307"/>
        <v>82054.899999999994</v>
      </c>
      <c r="O209" s="18">
        <f t="shared" si="307"/>
        <v>82688.200000000012</v>
      </c>
      <c r="P209" s="18">
        <f t="shared" ref="P209" si="308">P215+P220</f>
        <v>83705.7</v>
      </c>
    </row>
    <row r="210" spans="1:16" ht="15.75" x14ac:dyDescent="0.25">
      <c r="A210" s="63"/>
      <c r="B210" s="71"/>
      <c r="C210" s="16" t="s">
        <v>15</v>
      </c>
      <c r="D210" s="10">
        <f t="shared" si="300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3">
        <v>0</v>
      </c>
      <c r="N210" s="43">
        <v>0</v>
      </c>
      <c r="O210" s="43">
        <v>0</v>
      </c>
      <c r="P210" s="43">
        <v>0</v>
      </c>
    </row>
    <row r="211" spans="1:16" ht="15.75" x14ac:dyDescent="0.25">
      <c r="A211" s="64"/>
      <c r="B211" s="72"/>
      <c r="C211" s="12" t="s">
        <v>4</v>
      </c>
      <c r="D211" s="10">
        <f t="shared" si="300"/>
        <v>0</v>
      </c>
      <c r="E211" s="11">
        <f>E216+E221</f>
        <v>0</v>
      </c>
      <c r="F211" s="11">
        <f t="shared" ref="F211:O211" si="309">F216+F221</f>
        <v>0</v>
      </c>
      <c r="G211" s="11">
        <f t="shared" si="309"/>
        <v>0</v>
      </c>
      <c r="H211" s="11">
        <f t="shared" si="309"/>
        <v>0</v>
      </c>
      <c r="I211" s="11">
        <f t="shared" si="309"/>
        <v>0</v>
      </c>
      <c r="J211" s="11">
        <f t="shared" si="309"/>
        <v>0</v>
      </c>
      <c r="K211" s="11">
        <f t="shared" si="309"/>
        <v>0</v>
      </c>
      <c r="L211" s="11">
        <f t="shared" si="309"/>
        <v>0</v>
      </c>
      <c r="M211" s="18">
        <f t="shared" si="309"/>
        <v>0</v>
      </c>
      <c r="N211" s="18">
        <f t="shared" si="309"/>
        <v>0</v>
      </c>
      <c r="O211" s="18">
        <f t="shared" si="309"/>
        <v>0</v>
      </c>
      <c r="P211" s="18">
        <f t="shared" ref="P211" si="310">P216+P221</f>
        <v>0</v>
      </c>
    </row>
    <row r="212" spans="1:16" ht="15.75" x14ac:dyDescent="0.25">
      <c r="A212" s="62" t="s">
        <v>38</v>
      </c>
      <c r="B212" s="73" t="s">
        <v>13</v>
      </c>
      <c r="C212" s="7" t="s">
        <v>16</v>
      </c>
      <c r="D212" s="10">
        <f t="shared" si="300"/>
        <v>117789.59999999999</v>
      </c>
      <c r="E212" s="11">
        <v>6010.6</v>
      </c>
      <c r="F212" s="11">
        <f>5876.9-15.9+216+15.5</f>
        <v>6092.5</v>
      </c>
      <c r="G212" s="11">
        <f t="shared" ref="G212:O212" si="311">G215</f>
        <v>5892.1</v>
      </c>
      <c r="H212" s="11">
        <f t="shared" si="311"/>
        <v>6338.4000000000005</v>
      </c>
      <c r="I212" s="11">
        <f t="shared" si="311"/>
        <v>8633.9</v>
      </c>
      <c r="J212" s="11">
        <f t="shared" si="311"/>
        <v>9118.7000000000007</v>
      </c>
      <c r="K212" s="11">
        <f t="shared" si="311"/>
        <v>10616.7</v>
      </c>
      <c r="L212" s="11">
        <f t="shared" si="311"/>
        <v>12072.000000000002</v>
      </c>
      <c r="M212" s="18">
        <f t="shared" si="311"/>
        <v>12371.800000000001</v>
      </c>
      <c r="N212" s="53">
        <f t="shared" si="311"/>
        <v>13397.4</v>
      </c>
      <c r="O212" s="18">
        <f t="shared" si="311"/>
        <v>13403.1</v>
      </c>
      <c r="P212" s="18">
        <f t="shared" ref="P212" si="312">P215</f>
        <v>13842.4</v>
      </c>
    </row>
    <row r="213" spans="1:16" ht="15.75" x14ac:dyDescent="0.25">
      <c r="A213" s="63"/>
      <c r="B213" s="74"/>
      <c r="C213" s="6" t="s">
        <v>1</v>
      </c>
      <c r="D213" s="10">
        <f t="shared" si="300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54">
        <v>0</v>
      </c>
      <c r="O213" s="18">
        <v>0</v>
      </c>
      <c r="P213" s="18">
        <v>0</v>
      </c>
    </row>
    <row r="214" spans="1:16" ht="15.75" x14ac:dyDescent="0.25">
      <c r="A214" s="63"/>
      <c r="B214" s="74"/>
      <c r="C214" s="6" t="s">
        <v>2</v>
      </c>
      <c r="D214" s="10">
        <f t="shared" si="300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54">
        <v>0</v>
      </c>
      <c r="O214" s="18">
        <v>0</v>
      </c>
      <c r="P214" s="18">
        <v>0</v>
      </c>
    </row>
    <row r="215" spans="1:16" ht="15.75" x14ac:dyDescent="0.25">
      <c r="A215" s="63"/>
      <c r="B215" s="74"/>
      <c r="C215" s="6" t="s">
        <v>3</v>
      </c>
      <c r="D215" s="10">
        <f t="shared" si="300"/>
        <v>117789.59999999999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54">
        <f>12851.8+545.6</f>
        <v>13397.4</v>
      </c>
      <c r="O215" s="18">
        <v>13403.1</v>
      </c>
      <c r="P215" s="18">
        <v>13842.4</v>
      </c>
    </row>
    <row r="216" spans="1:16" ht="15.75" x14ac:dyDescent="0.25">
      <c r="A216" s="64"/>
      <c r="B216" s="75"/>
      <c r="C216" s="12" t="s">
        <v>4</v>
      </c>
      <c r="D216" s="10">
        <f t="shared" si="300"/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8">
        <v>0</v>
      </c>
      <c r="O216" s="18">
        <v>0</v>
      </c>
      <c r="P216" s="18">
        <v>0</v>
      </c>
    </row>
    <row r="217" spans="1:16" ht="15.75" x14ac:dyDescent="0.25">
      <c r="A217" s="62" t="s">
        <v>39</v>
      </c>
      <c r="B217" s="73" t="s">
        <v>23</v>
      </c>
      <c r="C217" s="7" t="s">
        <v>16</v>
      </c>
      <c r="D217" s="10">
        <f t="shared" si="300"/>
        <v>511557.59999999992</v>
      </c>
      <c r="E217" s="11">
        <f t="shared" ref="E217:I217" si="313">SUM(E218:E221)</f>
        <v>11996.3</v>
      </c>
      <c r="F217" s="11">
        <f t="shared" si="313"/>
        <v>12347</v>
      </c>
      <c r="G217" s="11">
        <f t="shared" si="313"/>
        <v>14071.1</v>
      </c>
      <c r="H217" s="11">
        <f t="shared" si="313"/>
        <v>34384</v>
      </c>
      <c r="I217" s="11">
        <f t="shared" si="313"/>
        <v>37424.5</v>
      </c>
      <c r="J217" s="11">
        <f t="shared" ref="J217:O217" si="314">SUM(J218:J221)</f>
        <v>40772.199999999997</v>
      </c>
      <c r="K217" s="11">
        <f t="shared" si="314"/>
        <v>44620.799999999996</v>
      </c>
      <c r="L217" s="11">
        <f t="shared" si="314"/>
        <v>51197.599999999999</v>
      </c>
      <c r="M217" s="18">
        <f t="shared" si="314"/>
        <v>56938.2</v>
      </c>
      <c r="N217" s="18">
        <f t="shared" si="314"/>
        <v>68657.5</v>
      </c>
      <c r="O217" s="18">
        <f t="shared" si="314"/>
        <v>69285.100000000006</v>
      </c>
      <c r="P217" s="18">
        <f t="shared" ref="P217" si="315">SUM(P218:P221)</f>
        <v>69863.3</v>
      </c>
    </row>
    <row r="218" spans="1:16" ht="15.75" x14ac:dyDescent="0.25">
      <c r="A218" s="63"/>
      <c r="B218" s="74"/>
      <c r="C218" s="6" t="s">
        <v>1</v>
      </c>
      <c r="D218" s="10">
        <f t="shared" si="30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8">
        <v>0</v>
      </c>
      <c r="O218" s="18">
        <v>0</v>
      </c>
      <c r="P218" s="18">
        <v>0</v>
      </c>
    </row>
    <row r="219" spans="1:16" ht="15.75" x14ac:dyDescent="0.25">
      <c r="A219" s="63"/>
      <c r="B219" s="74"/>
      <c r="C219" s="6" t="s">
        <v>2</v>
      </c>
      <c r="D219" s="10">
        <f t="shared" si="30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8">
        <v>0</v>
      </c>
      <c r="O219" s="18">
        <v>0</v>
      </c>
      <c r="P219" s="18">
        <v>0</v>
      </c>
    </row>
    <row r="220" spans="1:16" ht="15.75" x14ac:dyDescent="0.25">
      <c r="A220" s="63"/>
      <c r="B220" s="74"/>
      <c r="C220" s="6" t="s">
        <v>3</v>
      </c>
      <c r="D220" s="10">
        <f t="shared" si="300"/>
        <v>511557.59999999992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8">
        <v>68657.5</v>
      </c>
      <c r="O220" s="18">
        <v>69285.100000000006</v>
      </c>
      <c r="P220" s="18">
        <v>69863.3</v>
      </c>
    </row>
    <row r="221" spans="1:16" ht="15.75" x14ac:dyDescent="0.25">
      <c r="A221" s="64"/>
      <c r="B221" s="75"/>
      <c r="C221" s="12" t="s">
        <v>4</v>
      </c>
      <c r="D221" s="10">
        <f t="shared" si="30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8">
        <v>0</v>
      </c>
      <c r="O221" s="18">
        <v>0</v>
      </c>
      <c r="P221" s="18">
        <v>0</v>
      </c>
    </row>
    <row r="222" spans="1:16" ht="15.75" x14ac:dyDescent="0.25">
      <c r="A222" s="62" t="s">
        <v>21</v>
      </c>
      <c r="B222" s="70" t="s">
        <v>43</v>
      </c>
      <c r="C222" s="7" t="s">
        <v>16</v>
      </c>
      <c r="D222" s="10">
        <f t="shared" si="300"/>
        <v>28075.599999999999</v>
      </c>
      <c r="E222" s="11">
        <f t="shared" ref="E222:O222" si="316">SUM(E223:E226)</f>
        <v>3216</v>
      </c>
      <c r="F222" s="11">
        <f t="shared" si="316"/>
        <v>2800</v>
      </c>
      <c r="G222" s="11">
        <f t="shared" si="316"/>
        <v>3001.3</v>
      </c>
      <c r="H222" s="11">
        <f t="shared" si="316"/>
        <v>1896.3</v>
      </c>
      <c r="I222" s="11">
        <f t="shared" si="316"/>
        <v>1741.2</v>
      </c>
      <c r="J222" s="11">
        <f t="shared" si="316"/>
        <v>4016</v>
      </c>
      <c r="K222" s="11">
        <f t="shared" si="316"/>
        <v>2011.8</v>
      </c>
      <c r="L222" s="11">
        <f t="shared" si="316"/>
        <v>2516</v>
      </c>
      <c r="M222" s="18">
        <f t="shared" si="316"/>
        <v>2015</v>
      </c>
      <c r="N222" s="18">
        <f t="shared" si="316"/>
        <v>1560</v>
      </c>
      <c r="O222" s="18">
        <f t="shared" si="316"/>
        <v>1913.7</v>
      </c>
      <c r="P222" s="18">
        <f t="shared" ref="P222" si="317">SUM(P223:P226)</f>
        <v>1388.3</v>
      </c>
    </row>
    <row r="223" spans="1:16" ht="15.75" x14ac:dyDescent="0.25">
      <c r="A223" s="63"/>
      <c r="B223" s="71"/>
      <c r="C223" s="6" t="s">
        <v>1</v>
      </c>
      <c r="D223" s="10">
        <f t="shared" si="300"/>
        <v>0</v>
      </c>
      <c r="E223" s="11">
        <f t="shared" ref="E223:O223" si="318">E228</f>
        <v>0</v>
      </c>
      <c r="F223" s="11">
        <f t="shared" si="318"/>
        <v>0</v>
      </c>
      <c r="G223" s="11">
        <f t="shared" si="318"/>
        <v>0</v>
      </c>
      <c r="H223" s="11">
        <f t="shared" si="318"/>
        <v>0</v>
      </c>
      <c r="I223" s="11">
        <f t="shared" si="318"/>
        <v>0</v>
      </c>
      <c r="J223" s="11">
        <f t="shared" si="318"/>
        <v>0</v>
      </c>
      <c r="K223" s="11">
        <f t="shared" si="318"/>
        <v>0</v>
      </c>
      <c r="L223" s="11">
        <f t="shared" si="318"/>
        <v>0</v>
      </c>
      <c r="M223" s="18">
        <f t="shared" si="318"/>
        <v>0</v>
      </c>
      <c r="N223" s="18">
        <f t="shared" si="318"/>
        <v>0</v>
      </c>
      <c r="O223" s="18">
        <f t="shared" si="318"/>
        <v>0</v>
      </c>
      <c r="P223" s="18">
        <f t="shared" ref="P223" si="319">P228</f>
        <v>0</v>
      </c>
    </row>
    <row r="224" spans="1:16" ht="15.75" x14ac:dyDescent="0.25">
      <c r="A224" s="63"/>
      <c r="B224" s="71"/>
      <c r="C224" s="6" t="s">
        <v>2</v>
      </c>
      <c r="D224" s="10">
        <f t="shared" si="300"/>
        <v>0</v>
      </c>
      <c r="E224" s="11">
        <f t="shared" ref="E224:O224" si="320">E229</f>
        <v>0</v>
      </c>
      <c r="F224" s="11">
        <f t="shared" si="320"/>
        <v>0</v>
      </c>
      <c r="G224" s="11">
        <f t="shared" si="320"/>
        <v>0</v>
      </c>
      <c r="H224" s="11">
        <f t="shared" si="320"/>
        <v>0</v>
      </c>
      <c r="I224" s="11">
        <f t="shared" si="320"/>
        <v>0</v>
      </c>
      <c r="J224" s="11">
        <f t="shared" si="320"/>
        <v>0</v>
      </c>
      <c r="K224" s="11">
        <f t="shared" si="320"/>
        <v>0</v>
      </c>
      <c r="L224" s="11">
        <f t="shared" si="320"/>
        <v>0</v>
      </c>
      <c r="M224" s="18">
        <f t="shared" si="320"/>
        <v>0</v>
      </c>
      <c r="N224" s="18">
        <f t="shared" si="320"/>
        <v>0</v>
      </c>
      <c r="O224" s="18">
        <f t="shared" si="320"/>
        <v>0</v>
      </c>
      <c r="P224" s="18">
        <f t="shared" ref="P224" si="321">P229</f>
        <v>0</v>
      </c>
    </row>
    <row r="225" spans="1:16" ht="15.75" x14ac:dyDescent="0.25">
      <c r="A225" s="63"/>
      <c r="B225" s="71"/>
      <c r="C225" s="6" t="s">
        <v>3</v>
      </c>
      <c r="D225" s="10">
        <f t="shared" si="300"/>
        <v>28075.599999999999</v>
      </c>
      <c r="E225" s="11">
        <f t="shared" ref="E225:O225" si="322">E230</f>
        <v>3216</v>
      </c>
      <c r="F225" s="11">
        <f t="shared" si="322"/>
        <v>2800</v>
      </c>
      <c r="G225" s="11">
        <f t="shared" si="322"/>
        <v>3001.3</v>
      </c>
      <c r="H225" s="11">
        <f t="shared" si="322"/>
        <v>1896.3</v>
      </c>
      <c r="I225" s="11">
        <f t="shared" si="322"/>
        <v>1741.2</v>
      </c>
      <c r="J225" s="11">
        <f t="shared" si="322"/>
        <v>4016</v>
      </c>
      <c r="K225" s="11">
        <f t="shared" si="322"/>
        <v>2011.8</v>
      </c>
      <c r="L225" s="11">
        <f t="shared" si="322"/>
        <v>2516</v>
      </c>
      <c r="M225" s="18">
        <f t="shared" si="322"/>
        <v>2015</v>
      </c>
      <c r="N225" s="18">
        <f t="shared" si="322"/>
        <v>1560</v>
      </c>
      <c r="O225" s="18">
        <f t="shared" si="322"/>
        <v>1913.7</v>
      </c>
      <c r="P225" s="18">
        <f t="shared" ref="P225" si="323">P230</f>
        <v>1388.3</v>
      </c>
    </row>
    <row r="226" spans="1:16" ht="15.75" x14ac:dyDescent="0.25">
      <c r="A226" s="64"/>
      <c r="B226" s="72"/>
      <c r="C226" s="12" t="s">
        <v>4</v>
      </c>
      <c r="D226" s="10">
        <f t="shared" si="30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8">
        <v>0</v>
      </c>
      <c r="O226" s="18">
        <v>0</v>
      </c>
      <c r="P226" s="18">
        <v>0</v>
      </c>
    </row>
    <row r="227" spans="1:16" ht="15.75" x14ac:dyDescent="0.25">
      <c r="A227" s="62" t="s">
        <v>24</v>
      </c>
      <c r="B227" s="68" t="s">
        <v>36</v>
      </c>
      <c r="C227" s="7" t="s">
        <v>16</v>
      </c>
      <c r="D227" s="10">
        <f t="shared" si="300"/>
        <v>28075.599999999999</v>
      </c>
      <c r="E227" s="11">
        <f t="shared" ref="E227:J227" si="324">SUM(E228:E231)</f>
        <v>3216</v>
      </c>
      <c r="F227" s="11">
        <f t="shared" si="324"/>
        <v>2800</v>
      </c>
      <c r="G227" s="11">
        <f t="shared" si="324"/>
        <v>3001.3</v>
      </c>
      <c r="H227" s="11">
        <f t="shared" si="324"/>
        <v>1896.3</v>
      </c>
      <c r="I227" s="11">
        <f t="shared" si="324"/>
        <v>1741.2</v>
      </c>
      <c r="J227" s="11">
        <f t="shared" si="324"/>
        <v>4016</v>
      </c>
      <c r="K227" s="11">
        <f t="shared" ref="K227:L227" si="325">SUM(K228:K231)</f>
        <v>2011.8</v>
      </c>
      <c r="L227" s="11">
        <f t="shared" si="325"/>
        <v>2516</v>
      </c>
      <c r="M227" s="18">
        <f t="shared" ref="M227:O227" si="326">SUM(M228:M231)</f>
        <v>2015</v>
      </c>
      <c r="N227" s="18">
        <f t="shared" si="326"/>
        <v>1560</v>
      </c>
      <c r="O227" s="18">
        <f t="shared" si="326"/>
        <v>1913.7</v>
      </c>
      <c r="P227" s="18">
        <f t="shared" ref="P227" si="327">SUM(P228:P231)</f>
        <v>1388.3</v>
      </c>
    </row>
    <row r="228" spans="1:16" ht="15.75" x14ac:dyDescent="0.25">
      <c r="A228" s="63"/>
      <c r="B228" s="69"/>
      <c r="C228" s="6" t="s">
        <v>1</v>
      </c>
      <c r="D228" s="10">
        <f t="shared" si="30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8">
        <v>0</v>
      </c>
      <c r="O228" s="18">
        <v>0</v>
      </c>
      <c r="P228" s="18">
        <v>0</v>
      </c>
    </row>
    <row r="229" spans="1:16" ht="15.75" x14ac:dyDescent="0.25">
      <c r="A229" s="63"/>
      <c r="B229" s="69"/>
      <c r="C229" s="6" t="s">
        <v>2</v>
      </c>
      <c r="D229" s="10">
        <f t="shared" si="30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8">
        <v>0</v>
      </c>
      <c r="O229" s="18">
        <v>0</v>
      </c>
      <c r="P229" s="18">
        <v>0</v>
      </c>
    </row>
    <row r="230" spans="1:16" ht="15.75" x14ac:dyDescent="0.25">
      <c r="A230" s="63"/>
      <c r="B230" s="69"/>
      <c r="C230" s="6" t="s">
        <v>3</v>
      </c>
      <c r="D230" s="10">
        <f t="shared" si="300"/>
        <v>28075.599999999999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8">
        <f>515+1045</f>
        <v>1560</v>
      </c>
      <c r="O230" s="18">
        <f>515+1398.7</f>
        <v>1913.7</v>
      </c>
      <c r="P230" s="18">
        <f>515+873.3</f>
        <v>1388.3</v>
      </c>
    </row>
    <row r="231" spans="1:16" ht="15.75" x14ac:dyDescent="0.25">
      <c r="A231" s="63"/>
      <c r="B231" s="69"/>
      <c r="C231" s="12" t="s">
        <v>4</v>
      </c>
      <c r="D231" s="10">
        <f t="shared" si="30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8">
        <v>0</v>
      </c>
      <c r="O231" s="18">
        <v>0</v>
      </c>
      <c r="P231" s="18">
        <v>0</v>
      </c>
    </row>
    <row r="232" spans="1:16" ht="15.75" x14ac:dyDescent="0.25">
      <c r="A232" s="62" t="s">
        <v>22</v>
      </c>
      <c r="B232" s="70" t="s">
        <v>41</v>
      </c>
      <c r="C232" s="7" t="s">
        <v>16</v>
      </c>
      <c r="D232" s="10">
        <f t="shared" si="300"/>
        <v>16508.399999999998</v>
      </c>
      <c r="E232" s="11">
        <f t="shared" ref="E232:O232" si="328">SUM(E233:E236)</f>
        <v>0</v>
      </c>
      <c r="F232" s="11">
        <f t="shared" si="328"/>
        <v>861.8</v>
      </c>
      <c r="G232" s="11">
        <f t="shared" si="328"/>
        <v>0</v>
      </c>
      <c r="H232" s="11">
        <f t="shared" si="328"/>
        <v>0</v>
      </c>
      <c r="I232" s="11">
        <f t="shared" si="328"/>
        <v>4671.5</v>
      </c>
      <c r="J232" s="11">
        <f t="shared" si="328"/>
        <v>0</v>
      </c>
      <c r="K232" s="11">
        <f>SUM(K233:K236)</f>
        <v>5924.7999999999993</v>
      </c>
      <c r="L232" s="11">
        <f t="shared" si="328"/>
        <v>1092.8</v>
      </c>
      <c r="M232" s="18">
        <f t="shared" si="328"/>
        <v>3047.1000000000004</v>
      </c>
      <c r="N232" s="18">
        <f t="shared" si="328"/>
        <v>289.7</v>
      </c>
      <c r="O232" s="18">
        <f t="shared" si="328"/>
        <v>382.1</v>
      </c>
      <c r="P232" s="18">
        <f t="shared" ref="P232" si="329">SUM(P233:P236)</f>
        <v>238.60000000000002</v>
      </c>
    </row>
    <row r="233" spans="1:16" ht="15.75" x14ac:dyDescent="0.25">
      <c r="A233" s="63"/>
      <c r="B233" s="71"/>
      <c r="C233" s="6" t="s">
        <v>1</v>
      </c>
      <c r="D233" s="10">
        <f t="shared" si="300"/>
        <v>0</v>
      </c>
      <c r="E233" s="11">
        <f t="shared" ref="E233:O233" si="330">E238+E243+E248</f>
        <v>0</v>
      </c>
      <c r="F233" s="11">
        <f t="shared" si="330"/>
        <v>0</v>
      </c>
      <c r="G233" s="11">
        <f t="shared" si="330"/>
        <v>0</v>
      </c>
      <c r="H233" s="11">
        <f t="shared" si="330"/>
        <v>0</v>
      </c>
      <c r="I233" s="11">
        <f t="shared" si="330"/>
        <v>0</v>
      </c>
      <c r="J233" s="11">
        <f t="shared" si="330"/>
        <v>0</v>
      </c>
      <c r="K233" s="11">
        <f t="shared" si="330"/>
        <v>0</v>
      </c>
      <c r="L233" s="11">
        <f t="shared" si="330"/>
        <v>0</v>
      </c>
      <c r="M233" s="18">
        <f t="shared" si="330"/>
        <v>0</v>
      </c>
      <c r="N233" s="18">
        <f t="shared" si="330"/>
        <v>0</v>
      </c>
      <c r="O233" s="18">
        <f t="shared" si="330"/>
        <v>0</v>
      </c>
      <c r="P233" s="18">
        <f t="shared" ref="P233" si="331">P238+P243+P248</f>
        <v>0</v>
      </c>
    </row>
    <row r="234" spans="1:16" ht="15.75" x14ac:dyDescent="0.25">
      <c r="A234" s="63"/>
      <c r="B234" s="71"/>
      <c r="C234" s="6" t="s">
        <v>2</v>
      </c>
      <c r="D234" s="10">
        <f t="shared" si="300"/>
        <v>0</v>
      </c>
      <c r="E234" s="11">
        <f t="shared" ref="E234:O234" si="332">E239+E244+E249</f>
        <v>0</v>
      </c>
      <c r="F234" s="11">
        <f t="shared" si="332"/>
        <v>0</v>
      </c>
      <c r="G234" s="11">
        <f t="shared" si="332"/>
        <v>0</v>
      </c>
      <c r="H234" s="11">
        <f t="shared" si="332"/>
        <v>0</v>
      </c>
      <c r="I234" s="11">
        <f t="shared" si="332"/>
        <v>0</v>
      </c>
      <c r="J234" s="11">
        <f t="shared" si="332"/>
        <v>0</v>
      </c>
      <c r="K234" s="11">
        <f t="shared" si="332"/>
        <v>0</v>
      </c>
      <c r="L234" s="11">
        <f t="shared" si="332"/>
        <v>0</v>
      </c>
      <c r="M234" s="18">
        <f t="shared" si="332"/>
        <v>0</v>
      </c>
      <c r="N234" s="18">
        <f t="shared" si="332"/>
        <v>0</v>
      </c>
      <c r="O234" s="18">
        <f t="shared" si="332"/>
        <v>0</v>
      </c>
      <c r="P234" s="18">
        <f t="shared" ref="P234" si="333">P239+P244+P249</f>
        <v>0</v>
      </c>
    </row>
    <row r="235" spans="1:16" ht="15.75" x14ac:dyDescent="0.25">
      <c r="A235" s="63"/>
      <c r="B235" s="71"/>
      <c r="C235" s="6" t="s">
        <v>3</v>
      </c>
      <c r="D235" s="10">
        <f t="shared" si="300"/>
        <v>16508.399999999998</v>
      </c>
      <c r="E235" s="11">
        <f t="shared" ref="E235:O235" si="334">E240+E245+E250</f>
        <v>0</v>
      </c>
      <c r="F235" s="11">
        <f t="shared" si="334"/>
        <v>861.8</v>
      </c>
      <c r="G235" s="11">
        <f t="shared" si="334"/>
        <v>0</v>
      </c>
      <c r="H235" s="11">
        <f t="shared" si="334"/>
        <v>0</v>
      </c>
      <c r="I235" s="11">
        <f t="shared" si="334"/>
        <v>4671.5</v>
      </c>
      <c r="J235" s="11">
        <f t="shared" si="334"/>
        <v>0</v>
      </c>
      <c r="K235" s="11">
        <f t="shared" si="334"/>
        <v>5924.7999999999993</v>
      </c>
      <c r="L235" s="11">
        <f t="shared" si="334"/>
        <v>1092.8</v>
      </c>
      <c r="M235" s="18">
        <f t="shared" si="334"/>
        <v>3047.1000000000004</v>
      </c>
      <c r="N235" s="18">
        <f t="shared" si="334"/>
        <v>289.7</v>
      </c>
      <c r="O235" s="18">
        <f t="shared" si="334"/>
        <v>382.1</v>
      </c>
      <c r="P235" s="18">
        <f t="shared" ref="P235" si="335">P240+P245+P250</f>
        <v>238.60000000000002</v>
      </c>
    </row>
    <row r="236" spans="1:16" ht="15.75" x14ac:dyDescent="0.25">
      <c r="A236" s="64"/>
      <c r="B236" s="72"/>
      <c r="C236" s="12" t="s">
        <v>4</v>
      </c>
      <c r="D236" s="10">
        <f t="shared" si="300"/>
        <v>0</v>
      </c>
      <c r="E236" s="11">
        <f t="shared" ref="E236:O236" si="336">E241+E246+E251</f>
        <v>0</v>
      </c>
      <c r="F236" s="11">
        <f t="shared" si="336"/>
        <v>0</v>
      </c>
      <c r="G236" s="11">
        <f t="shared" si="336"/>
        <v>0</v>
      </c>
      <c r="H236" s="11">
        <f t="shared" si="336"/>
        <v>0</v>
      </c>
      <c r="I236" s="11">
        <f t="shared" si="336"/>
        <v>0</v>
      </c>
      <c r="J236" s="11">
        <f t="shared" si="336"/>
        <v>0</v>
      </c>
      <c r="K236" s="11">
        <f t="shared" si="336"/>
        <v>0</v>
      </c>
      <c r="L236" s="11">
        <f t="shared" si="336"/>
        <v>0</v>
      </c>
      <c r="M236" s="18">
        <f t="shared" si="336"/>
        <v>0</v>
      </c>
      <c r="N236" s="18">
        <f t="shared" si="336"/>
        <v>0</v>
      </c>
      <c r="O236" s="18">
        <f t="shared" si="336"/>
        <v>0</v>
      </c>
      <c r="P236" s="18">
        <f t="shared" ref="P236" si="337">P241+P246+P251</f>
        <v>0</v>
      </c>
    </row>
    <row r="237" spans="1:16" ht="15.75" x14ac:dyDescent="0.25">
      <c r="A237" s="62" t="s">
        <v>53</v>
      </c>
      <c r="B237" s="65" t="s">
        <v>45</v>
      </c>
      <c r="C237" s="17" t="s">
        <v>16</v>
      </c>
      <c r="D237" s="10">
        <f t="shared" si="300"/>
        <v>861.8</v>
      </c>
      <c r="E237" s="11">
        <f t="shared" ref="E237:I237" si="338">SUM(E238:E241)</f>
        <v>0</v>
      </c>
      <c r="F237" s="11">
        <f t="shared" si="338"/>
        <v>861.8</v>
      </c>
      <c r="G237" s="11">
        <f t="shared" si="338"/>
        <v>0</v>
      </c>
      <c r="H237" s="11">
        <f t="shared" si="338"/>
        <v>0</v>
      </c>
      <c r="I237" s="11">
        <f t="shared" si="338"/>
        <v>0</v>
      </c>
      <c r="J237" s="11">
        <f t="shared" ref="J237:K237" si="339">SUM(J238:J241)</f>
        <v>0</v>
      </c>
      <c r="K237" s="11">
        <f t="shared" si="339"/>
        <v>0</v>
      </c>
      <c r="L237" s="11">
        <f t="shared" ref="L237:O237" si="340">SUM(L238:L241)</f>
        <v>0</v>
      </c>
      <c r="M237" s="18">
        <f t="shared" si="340"/>
        <v>0</v>
      </c>
      <c r="N237" s="18">
        <f t="shared" si="340"/>
        <v>0</v>
      </c>
      <c r="O237" s="18">
        <f t="shared" si="340"/>
        <v>0</v>
      </c>
      <c r="P237" s="18">
        <f t="shared" ref="P237" si="341">SUM(P238:P241)</f>
        <v>0</v>
      </c>
    </row>
    <row r="238" spans="1:16" ht="15.75" x14ac:dyDescent="0.25">
      <c r="A238" s="63"/>
      <c r="B238" s="66"/>
      <c r="C238" s="12" t="s">
        <v>1</v>
      </c>
      <c r="D238" s="10">
        <f t="shared" si="30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8">
        <v>0</v>
      </c>
      <c r="O238" s="18">
        <v>0</v>
      </c>
      <c r="P238" s="18">
        <v>0</v>
      </c>
    </row>
    <row r="239" spans="1:16" ht="15.75" x14ac:dyDescent="0.25">
      <c r="A239" s="63"/>
      <c r="B239" s="66"/>
      <c r="C239" s="12" t="s">
        <v>2</v>
      </c>
      <c r="D239" s="10">
        <f t="shared" si="30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8">
        <v>0</v>
      </c>
      <c r="O239" s="18">
        <v>0</v>
      </c>
      <c r="P239" s="18">
        <v>0</v>
      </c>
    </row>
    <row r="240" spans="1:16" ht="15.75" x14ac:dyDescent="0.25">
      <c r="A240" s="63"/>
      <c r="B240" s="66"/>
      <c r="C240" s="12" t="s">
        <v>3</v>
      </c>
      <c r="D240" s="10">
        <f t="shared" si="30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4">
        <v>0</v>
      </c>
      <c r="N240" s="44">
        <v>0</v>
      </c>
      <c r="O240" s="44">
        <v>0</v>
      </c>
      <c r="P240" s="44">
        <v>0</v>
      </c>
    </row>
    <row r="241" spans="1:18" ht="15.75" x14ac:dyDescent="0.25">
      <c r="A241" s="64"/>
      <c r="B241" s="67"/>
      <c r="C241" s="12" t="s">
        <v>4</v>
      </c>
      <c r="D241" s="10">
        <f t="shared" si="30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8">
        <v>0</v>
      </c>
      <c r="O241" s="18">
        <v>0</v>
      </c>
      <c r="P241" s="18">
        <v>0</v>
      </c>
    </row>
    <row r="242" spans="1:18" ht="15.75" x14ac:dyDescent="0.25">
      <c r="A242" s="57" t="s">
        <v>44</v>
      </c>
      <c r="B242" s="58" t="s">
        <v>55</v>
      </c>
      <c r="C242" s="17" t="s">
        <v>16</v>
      </c>
      <c r="D242" s="10">
        <f t="shared" si="300"/>
        <v>12019.8</v>
      </c>
      <c r="E242" s="11">
        <f t="shared" ref="E242:K242" si="342">SUM(E243:E246)</f>
        <v>0</v>
      </c>
      <c r="F242" s="11">
        <f t="shared" si="342"/>
        <v>0</v>
      </c>
      <c r="G242" s="11">
        <f t="shared" si="342"/>
        <v>0</v>
      </c>
      <c r="H242" s="11">
        <f t="shared" si="342"/>
        <v>0</v>
      </c>
      <c r="I242" s="11">
        <f t="shared" si="342"/>
        <v>4671.5</v>
      </c>
      <c r="J242" s="11">
        <f t="shared" si="342"/>
        <v>0</v>
      </c>
      <c r="K242" s="11">
        <f t="shared" si="342"/>
        <v>5598.4</v>
      </c>
      <c r="L242" s="11">
        <f t="shared" ref="L242:O242" si="343">SUM(L243:L246)</f>
        <v>0</v>
      </c>
      <c r="M242" s="18">
        <f t="shared" si="343"/>
        <v>1749.9</v>
      </c>
      <c r="N242" s="18" t="s">
        <v>106</v>
      </c>
      <c r="O242" s="18">
        <f t="shared" si="343"/>
        <v>0</v>
      </c>
      <c r="P242" s="18">
        <f t="shared" ref="P242" si="344">SUM(P243:P246)</f>
        <v>0</v>
      </c>
    </row>
    <row r="243" spans="1:18" ht="15.75" x14ac:dyDescent="0.25">
      <c r="A243" s="57"/>
      <c r="B243" s="58"/>
      <c r="C243" s="12" t="s">
        <v>1</v>
      </c>
      <c r="D243" s="10">
        <f>SUM(E243:P243)</f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8">
        <v>0</v>
      </c>
      <c r="O243" s="18">
        <v>0</v>
      </c>
      <c r="P243" s="18">
        <v>0</v>
      </c>
    </row>
    <row r="244" spans="1:18" ht="15.75" x14ac:dyDescent="0.25">
      <c r="A244" s="57"/>
      <c r="B244" s="58"/>
      <c r="C244" s="12" t="s">
        <v>2</v>
      </c>
      <c r="D244" s="10">
        <f t="shared" si="30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8">
        <v>0</v>
      </c>
      <c r="O244" s="18">
        <v>0</v>
      </c>
      <c r="P244" s="18">
        <v>0</v>
      </c>
    </row>
    <row r="245" spans="1:18" ht="15.75" x14ac:dyDescent="0.25">
      <c r="A245" s="57"/>
      <c r="B245" s="58"/>
      <c r="C245" s="12" t="s">
        <v>3</v>
      </c>
      <c r="D245" s="10">
        <f t="shared" si="300"/>
        <v>12019.8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4">
        <f>590.5-5.6+1165</f>
        <v>1749.9</v>
      </c>
      <c r="N245" s="44">
        <v>0</v>
      </c>
      <c r="O245" s="44">
        <v>0</v>
      </c>
      <c r="P245" s="44">
        <v>0</v>
      </c>
    </row>
    <row r="246" spans="1:18" ht="15.75" x14ac:dyDescent="0.25">
      <c r="A246" s="57"/>
      <c r="B246" s="58"/>
      <c r="C246" s="12" t="s">
        <v>4</v>
      </c>
      <c r="D246" s="10">
        <f t="shared" si="30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8">
        <v>0</v>
      </c>
      <c r="O246" s="18">
        <v>0</v>
      </c>
      <c r="P246" s="18">
        <v>0</v>
      </c>
    </row>
    <row r="247" spans="1:18" ht="15.75" x14ac:dyDescent="0.25">
      <c r="A247" s="57" t="s">
        <v>92</v>
      </c>
      <c r="B247" s="58" t="s">
        <v>94</v>
      </c>
      <c r="C247" s="17" t="s">
        <v>16</v>
      </c>
      <c r="D247" s="10">
        <f t="shared" si="300"/>
        <v>3626.7999999999993</v>
      </c>
      <c r="E247" s="11">
        <f t="shared" ref="E247:O247" si="345">SUM(E248:E251)</f>
        <v>0</v>
      </c>
      <c r="F247" s="11">
        <f t="shared" si="345"/>
        <v>0</v>
      </c>
      <c r="G247" s="11">
        <f t="shared" si="345"/>
        <v>0</v>
      </c>
      <c r="H247" s="11">
        <f t="shared" si="345"/>
        <v>0</v>
      </c>
      <c r="I247" s="11">
        <f t="shared" si="345"/>
        <v>0</v>
      </c>
      <c r="J247" s="11">
        <f t="shared" si="345"/>
        <v>0</v>
      </c>
      <c r="K247" s="11">
        <f t="shared" si="345"/>
        <v>326.39999999999998</v>
      </c>
      <c r="L247" s="11">
        <f t="shared" si="345"/>
        <v>1092.8</v>
      </c>
      <c r="M247" s="18">
        <f t="shared" si="345"/>
        <v>1297.2</v>
      </c>
      <c r="N247" s="18">
        <f t="shared" si="345"/>
        <v>289.7</v>
      </c>
      <c r="O247" s="18">
        <f t="shared" si="345"/>
        <v>382.1</v>
      </c>
      <c r="P247" s="18">
        <f t="shared" ref="P247" si="346">SUM(P248:P251)</f>
        <v>238.60000000000002</v>
      </c>
    </row>
    <row r="248" spans="1:18" ht="15.75" x14ac:dyDescent="0.25">
      <c r="A248" s="57"/>
      <c r="B248" s="58"/>
      <c r="C248" s="12" t="s">
        <v>1</v>
      </c>
      <c r="D248" s="10">
        <f t="shared" si="30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8">
        <v>0</v>
      </c>
      <c r="O248" s="18">
        <v>0</v>
      </c>
      <c r="P248" s="18">
        <v>0</v>
      </c>
    </row>
    <row r="249" spans="1:18" ht="15.75" x14ac:dyDescent="0.25">
      <c r="A249" s="57"/>
      <c r="B249" s="58"/>
      <c r="C249" s="12" t="s">
        <v>2</v>
      </c>
      <c r="D249" s="10">
        <f t="shared" si="30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8">
        <v>0</v>
      </c>
      <c r="O249" s="18">
        <v>0</v>
      </c>
      <c r="P249" s="18">
        <v>0</v>
      </c>
    </row>
    <row r="250" spans="1:18" ht="15.75" x14ac:dyDescent="0.25">
      <c r="A250" s="57"/>
      <c r="B250" s="58"/>
      <c r="C250" s="12" t="s">
        <v>3</v>
      </c>
      <c r="D250" s="10">
        <f t="shared" si="300"/>
        <v>3626.7999999999993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4">
        <f>352.9+311.3+633</f>
        <v>1297.2</v>
      </c>
      <c r="N250" s="44">
        <v>289.7</v>
      </c>
      <c r="O250" s="44">
        <f>409.8-27.7</f>
        <v>382.1</v>
      </c>
      <c r="P250" s="44">
        <f>409.8-171.2</f>
        <v>238.60000000000002</v>
      </c>
    </row>
    <row r="251" spans="1:18" ht="15.75" x14ac:dyDescent="0.25">
      <c r="A251" s="57"/>
      <c r="B251" s="58"/>
      <c r="C251" s="12" t="s">
        <v>4</v>
      </c>
      <c r="D251" s="10">
        <f t="shared" si="30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8">
        <v>0</v>
      </c>
      <c r="O251" s="18">
        <v>0</v>
      </c>
      <c r="P251" s="18">
        <v>0</v>
      </c>
    </row>
    <row r="252" spans="1:18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1"/>
      <c r="Q252" s="36"/>
      <c r="R252" s="36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37"/>
    </row>
  </sheetData>
  <mergeCells count="103"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D10:P10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Машенская Алёна Анатольевна</cp:lastModifiedBy>
  <cp:lastPrinted>2023-06-06T01:27:00Z</cp:lastPrinted>
  <dcterms:created xsi:type="dcterms:W3CDTF">2014-10-13T02:19:21Z</dcterms:created>
  <dcterms:modified xsi:type="dcterms:W3CDTF">2024-01-25T05:36:28Z</dcterms:modified>
</cp:coreProperties>
</file>