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ожение № 4 -15.05.2015" sheetId="4" r:id="rId1"/>
  </sheets>
  <definedNames>
    <definedName name="_xlnm.Print_Area" localSheetId="0">'Приложение № 4 -15.05.2015'!$A$1:$J$194</definedName>
  </definedNames>
  <calcPr calcId="124519"/>
</workbook>
</file>

<file path=xl/calcChain.xml><?xml version="1.0" encoding="utf-8"?>
<calcChain xmlns="http://schemas.openxmlformats.org/spreadsheetml/2006/main">
  <c r="E21" i="4"/>
  <c r="F52" l="1"/>
  <c r="H52"/>
  <c r="I52"/>
  <c r="J52"/>
  <c r="E52"/>
  <c r="D44"/>
  <c r="F39"/>
  <c r="G39"/>
  <c r="H39"/>
  <c r="I39"/>
  <c r="J39"/>
  <c r="E39"/>
  <c r="L40" s="1"/>
  <c r="D43" l="1"/>
  <c r="D45"/>
  <c r="D46"/>
  <c r="D42"/>
  <c r="D39" s="1"/>
  <c r="L91"/>
  <c r="E79"/>
  <c r="E87"/>
  <c r="F87"/>
  <c r="G87"/>
  <c r="H87"/>
  <c r="I87"/>
  <c r="J87"/>
  <c r="D163"/>
  <c r="L43" l="1"/>
  <c r="E131"/>
  <c r="E18" s="1"/>
  <c r="E132"/>
  <c r="E19" s="1"/>
  <c r="D194"/>
  <c r="D193"/>
  <c r="D192"/>
  <c r="D191"/>
  <c r="J190"/>
  <c r="I190"/>
  <c r="H190"/>
  <c r="G190"/>
  <c r="F190"/>
  <c r="E190"/>
  <c r="D189"/>
  <c r="D188"/>
  <c r="D187"/>
  <c r="D186"/>
  <c r="J185"/>
  <c r="I185"/>
  <c r="H185"/>
  <c r="G185"/>
  <c r="F185"/>
  <c r="E185"/>
  <c r="D185"/>
  <c r="D184"/>
  <c r="D183"/>
  <c r="D182"/>
  <c r="D181"/>
  <c r="J180"/>
  <c r="I180"/>
  <c r="H180"/>
  <c r="G180"/>
  <c r="F180"/>
  <c r="E180"/>
  <c r="D179"/>
  <c r="D178"/>
  <c r="D177"/>
  <c r="D176"/>
  <c r="J175"/>
  <c r="I175"/>
  <c r="H175"/>
  <c r="G175"/>
  <c r="F175"/>
  <c r="E175"/>
  <c r="D175" s="1"/>
  <c r="D174"/>
  <c r="D173"/>
  <c r="D172"/>
  <c r="D171"/>
  <c r="J170"/>
  <c r="I170"/>
  <c r="H170"/>
  <c r="G170"/>
  <c r="F170"/>
  <c r="E170"/>
  <c r="D169"/>
  <c r="D168"/>
  <c r="D167"/>
  <c r="D166"/>
  <c r="J165"/>
  <c r="I165"/>
  <c r="H165"/>
  <c r="G165"/>
  <c r="F165"/>
  <c r="E165"/>
  <c r="D165" s="1"/>
  <c r="D164"/>
  <c r="D162"/>
  <c r="D161"/>
  <c r="J160"/>
  <c r="I160"/>
  <c r="H160"/>
  <c r="G160"/>
  <c r="F160"/>
  <c r="E160"/>
  <c r="J159"/>
  <c r="I159"/>
  <c r="H159"/>
  <c r="G159"/>
  <c r="F159"/>
  <c r="E159"/>
  <c r="D159" s="1"/>
  <c r="J158"/>
  <c r="I158"/>
  <c r="H158"/>
  <c r="G158"/>
  <c r="F158"/>
  <c r="E158"/>
  <c r="J157"/>
  <c r="J155" s="1"/>
  <c r="I157"/>
  <c r="H157"/>
  <c r="G157"/>
  <c r="F157"/>
  <c r="F155" s="1"/>
  <c r="E157"/>
  <c r="D157" s="1"/>
  <c r="J156"/>
  <c r="I156"/>
  <c r="H156"/>
  <c r="G156"/>
  <c r="G155" s="1"/>
  <c r="F156"/>
  <c r="E156"/>
  <c r="H155"/>
  <c r="D154"/>
  <c r="J153"/>
  <c r="I153"/>
  <c r="I150" s="1"/>
  <c r="H153"/>
  <c r="D152"/>
  <c r="D151"/>
  <c r="J150"/>
  <c r="H150"/>
  <c r="G150"/>
  <c r="F150"/>
  <c r="E150"/>
  <c r="D149"/>
  <c r="J148"/>
  <c r="J145" s="1"/>
  <c r="I148"/>
  <c r="I145" s="1"/>
  <c r="H148"/>
  <c r="F148"/>
  <c r="E148"/>
  <c r="D147"/>
  <c r="D146"/>
  <c r="H145"/>
  <c r="G145"/>
  <c r="F145"/>
  <c r="D144"/>
  <c r="J143"/>
  <c r="J140" s="1"/>
  <c r="I143"/>
  <c r="H143"/>
  <c r="H140" s="1"/>
  <c r="E143"/>
  <c r="D143"/>
  <c r="D142"/>
  <c r="D141"/>
  <c r="I140"/>
  <c r="G140"/>
  <c r="F140"/>
  <c r="E140"/>
  <c r="D139"/>
  <c r="J138"/>
  <c r="J135" s="1"/>
  <c r="I138"/>
  <c r="H138"/>
  <c r="H135" s="1"/>
  <c r="D137"/>
  <c r="D136"/>
  <c r="I135"/>
  <c r="G135"/>
  <c r="F135"/>
  <c r="E135"/>
  <c r="J134"/>
  <c r="I134"/>
  <c r="H134"/>
  <c r="G134"/>
  <c r="F134"/>
  <c r="E134"/>
  <c r="D134" s="1"/>
  <c r="D133"/>
  <c r="J132"/>
  <c r="J19" s="1"/>
  <c r="I132"/>
  <c r="H132"/>
  <c r="H19" s="1"/>
  <c r="G132"/>
  <c r="F132"/>
  <c r="F19" s="1"/>
  <c r="J131"/>
  <c r="I131"/>
  <c r="I18" s="1"/>
  <c r="H131"/>
  <c r="G131"/>
  <c r="G18" s="1"/>
  <c r="F131"/>
  <c r="D131" s="1"/>
  <c r="D129"/>
  <c r="D128"/>
  <c r="D127"/>
  <c r="D126"/>
  <c r="J125"/>
  <c r="I125"/>
  <c r="H125"/>
  <c r="G125"/>
  <c r="F125"/>
  <c r="E125"/>
  <c r="D124"/>
  <c r="D123"/>
  <c r="D122"/>
  <c r="D121"/>
  <c r="J120"/>
  <c r="I120"/>
  <c r="H120"/>
  <c r="G120"/>
  <c r="F120"/>
  <c r="E120"/>
  <c r="D120"/>
  <c r="D119"/>
  <c r="D118"/>
  <c r="D117"/>
  <c r="D116"/>
  <c r="D115" s="1"/>
  <c r="J115"/>
  <c r="I115"/>
  <c r="H115"/>
  <c r="G115"/>
  <c r="F115"/>
  <c r="E115"/>
  <c r="D114"/>
  <c r="D113"/>
  <c r="D112"/>
  <c r="D111"/>
  <c r="J110"/>
  <c r="I110"/>
  <c r="H110"/>
  <c r="G110"/>
  <c r="F110"/>
  <c r="E110"/>
  <c r="D109"/>
  <c r="D108"/>
  <c r="D107"/>
  <c r="D106"/>
  <c r="J105"/>
  <c r="I105"/>
  <c r="H105"/>
  <c r="G105"/>
  <c r="F105"/>
  <c r="E105"/>
  <c r="D104"/>
  <c r="D103"/>
  <c r="D100" s="1"/>
  <c r="D102"/>
  <c r="D101"/>
  <c r="J100"/>
  <c r="I100"/>
  <c r="H100"/>
  <c r="G100"/>
  <c r="F100"/>
  <c r="E100"/>
  <c r="D99"/>
  <c r="G98"/>
  <c r="D98" s="1"/>
  <c r="D97"/>
  <c r="D96"/>
  <c r="J95"/>
  <c r="I95"/>
  <c r="H95"/>
  <c r="G95"/>
  <c r="F95"/>
  <c r="E95"/>
  <c r="D94"/>
  <c r="D93"/>
  <c r="D92"/>
  <c r="D91"/>
  <c r="D90"/>
  <c r="D89"/>
  <c r="D88"/>
  <c r="D86"/>
  <c r="D85"/>
  <c r="D84"/>
  <c r="D83"/>
  <c r="D82"/>
  <c r="L86" s="1"/>
  <c r="L92" s="1"/>
  <c r="L95" s="1"/>
  <c r="D81"/>
  <c r="D80"/>
  <c r="J79"/>
  <c r="H79"/>
  <c r="F79"/>
  <c r="D79" s="1"/>
  <c r="D78"/>
  <c r="D77"/>
  <c r="D76"/>
  <c r="D75"/>
  <c r="J74"/>
  <c r="I74"/>
  <c r="H74"/>
  <c r="G74"/>
  <c r="F74"/>
  <c r="E74"/>
  <c r="D74"/>
  <c r="D73"/>
  <c r="D72"/>
  <c r="D71"/>
  <c r="D70"/>
  <c r="D69" s="1"/>
  <c r="J69"/>
  <c r="I69"/>
  <c r="H69"/>
  <c r="G69"/>
  <c r="F69"/>
  <c r="E69"/>
  <c r="D68"/>
  <c r="G67"/>
  <c r="D67" s="1"/>
  <c r="D66"/>
  <c r="D65"/>
  <c r="J64"/>
  <c r="I64"/>
  <c r="H64"/>
  <c r="F64"/>
  <c r="E64"/>
  <c r="D63"/>
  <c r="G62"/>
  <c r="D62"/>
  <c r="D61"/>
  <c r="D60"/>
  <c r="D59" s="1"/>
  <c r="J59"/>
  <c r="I59"/>
  <c r="H59"/>
  <c r="G59"/>
  <c r="F59"/>
  <c r="E59"/>
  <c r="D58"/>
  <c r="D57"/>
  <c r="G56"/>
  <c r="D55"/>
  <c r="D54"/>
  <c r="E53"/>
  <c r="D53" s="1"/>
  <c r="D51"/>
  <c r="G50"/>
  <c r="D50" s="1"/>
  <c r="D49"/>
  <c r="D48"/>
  <c r="J47"/>
  <c r="I47"/>
  <c r="H47"/>
  <c r="F47"/>
  <c r="E47"/>
  <c r="D41"/>
  <c r="L42" s="1"/>
  <c r="L44" s="1"/>
  <c r="D40"/>
  <c r="D38"/>
  <c r="H37"/>
  <c r="D37" s="1"/>
  <c r="D36"/>
  <c r="D35"/>
  <c r="J34"/>
  <c r="I34"/>
  <c r="H34"/>
  <c r="G34"/>
  <c r="F34"/>
  <c r="E34"/>
  <c r="D33"/>
  <c r="H32"/>
  <c r="I32" s="1"/>
  <c r="J32" s="1"/>
  <c r="H29"/>
  <c r="G29"/>
  <c r="F29"/>
  <c r="E29"/>
  <c r="D28"/>
  <c r="I27"/>
  <c r="J27" s="1"/>
  <c r="J24" s="1"/>
  <c r="I24"/>
  <c r="H24"/>
  <c r="G24"/>
  <c r="F24"/>
  <c r="E24"/>
  <c r="D23"/>
  <c r="D22"/>
  <c r="F21"/>
  <c r="F13" s="1"/>
  <c r="D20"/>
  <c r="I19"/>
  <c r="G19"/>
  <c r="G11" s="1"/>
  <c r="J18"/>
  <c r="J10" s="1"/>
  <c r="H18"/>
  <c r="F18"/>
  <c r="D17"/>
  <c r="J15"/>
  <c r="I15"/>
  <c r="H15"/>
  <c r="G15"/>
  <c r="F15"/>
  <c r="E15"/>
  <c r="D14"/>
  <c r="D12"/>
  <c r="I11"/>
  <c r="D9"/>
  <c r="H10" l="1"/>
  <c r="G10"/>
  <c r="D15"/>
  <c r="D87"/>
  <c r="F16"/>
  <c r="F8" s="1"/>
  <c r="D110"/>
  <c r="D56"/>
  <c r="L54" s="1"/>
  <c r="G52"/>
  <c r="D52" s="1"/>
  <c r="F10"/>
  <c r="H21"/>
  <c r="H13" s="1"/>
  <c r="F130"/>
  <c r="D138"/>
  <c r="D140"/>
  <c r="D156"/>
  <c r="I155"/>
  <c r="D160"/>
  <c r="D180"/>
  <c r="E16"/>
  <c r="L81"/>
  <c r="L83"/>
  <c r="I10"/>
  <c r="H130"/>
  <c r="J130"/>
  <c r="D132"/>
  <c r="D130" s="1"/>
  <c r="E130"/>
  <c r="D18"/>
  <c r="G21"/>
  <c r="G13" s="1"/>
  <c r="I21"/>
  <c r="I13" s="1"/>
  <c r="D27"/>
  <c r="D24" s="1"/>
  <c r="D34"/>
  <c r="D47"/>
  <c r="G64"/>
  <c r="D64"/>
  <c r="D95"/>
  <c r="D105"/>
  <c r="D125"/>
  <c r="G130"/>
  <c r="I130"/>
  <c r="D135"/>
  <c r="D148"/>
  <c r="D145" s="1"/>
  <c r="D153"/>
  <c r="D150" s="1"/>
  <c r="D158"/>
  <c r="D170"/>
  <c r="D190"/>
  <c r="D19"/>
  <c r="E11"/>
  <c r="D32"/>
  <c r="D29" s="1"/>
  <c r="J29"/>
  <c r="E10"/>
  <c r="F11"/>
  <c r="H11"/>
  <c r="J11"/>
  <c r="E13"/>
  <c r="J21"/>
  <c r="J13" s="1"/>
  <c r="I29"/>
  <c r="G47"/>
  <c r="E145"/>
  <c r="E155"/>
  <c r="E8" s="1"/>
  <c r="G16" l="1"/>
  <c r="H16"/>
  <c r="H8" s="1"/>
  <c r="K11" s="1"/>
  <c r="J16"/>
  <c r="L56"/>
  <c r="I16"/>
  <c r="I8" s="1"/>
  <c r="D155"/>
  <c r="D11"/>
  <c r="D10"/>
  <c r="G8"/>
  <c r="D13"/>
  <c r="D21"/>
  <c r="J8" l="1"/>
  <c r="D16"/>
  <c r="D8" s="1"/>
</calcChain>
</file>

<file path=xl/sharedStrings.xml><?xml version="1.0" encoding="utf-8"?>
<sst xmlns="http://schemas.openxmlformats.org/spreadsheetml/2006/main" count="264" uniqueCount="86">
  <si>
    <t>Оценка расходов (тыс. рублей), годы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</si>
  <si>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</si>
  <si>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</si>
  <si>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</si>
  <si>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</si>
  <si>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</si>
  <si>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</si>
  <si>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 xml:space="preserve">Основное мероприятие 2.1. </t>
  </si>
  <si>
    <t xml:space="preserve">Основное мероприятие 2.2. </t>
  </si>
  <si>
    <t xml:space="preserve">Ресурсное обеспечение 
и прогнозная (справочная) оценка расходов на реализацию мероприятий муниципальной программы за счет всех источников финансирования
</t>
  </si>
  <si>
    <t>Наименование муниципальной программы, подпрограммы, основного мероприятия</t>
  </si>
  <si>
    <t>Основное мероприятие 2.5.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</si>
  <si>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</si>
  <si>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</si>
  <si>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</si>
  <si>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Основное мероприятие 1.2.</t>
  </si>
  <si>
    <t>Основное мероприятие 1.3.</t>
  </si>
  <si>
    <t>Обустройство транспортных светофорных объектов  на перекрестках</t>
  </si>
  <si>
    <t>Обустройство нерегулируемых пешеходных переходов без обустройства ИДН</t>
  </si>
  <si>
    <t>Обустройство  наиболее опасных участков улично-дорожной сти дорожными ограждениями</t>
  </si>
  <si>
    <t>Обустройство вызывных светофорных объектов  на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</si>
  <si>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</si>
  <si>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Основное мероприятие 1.4.</t>
  </si>
  <si>
    <t>2015 год</t>
  </si>
  <si>
    <t>2016 год</t>
  </si>
  <si>
    <t>2017 год</t>
  </si>
  <si>
    <t>2018 год</t>
  </si>
  <si>
    <t>2019 год</t>
  </si>
  <si>
    <t>2020 год</t>
  </si>
  <si>
    <t>Развитие транспортной системы города Благовещенска на 2015 – 2020 годы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</si>
  <si>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</si>
  <si>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Субсидии транспортным предприятиям на компенсацию  выпадающих доходов по тарифам, не обеспечивающим экономически обоснованные  затраты.</t>
  </si>
  <si>
    <t>Муниципальная программа</t>
  </si>
  <si>
    <r>
      <t xml:space="preserve"> </t>
    </r>
    <r>
      <rPr>
        <sz val="12"/>
        <color theme="1"/>
        <rFont val="Times New Roman"/>
        <family val="1"/>
        <charset val="204"/>
      </rPr>
      <t>Ремонт улично-дорожной сети города Благовещенска</t>
    </r>
  </si>
  <si>
    <t>Капитальный ремонт перекрестка ул.Мухина и ул.Игнатьевское шоссе (проектные работы)</t>
  </si>
  <si>
    <t>Капитальный ремонт ул.Мухина от ул.Пролетарская до ул.Зейская (проектные работы)</t>
  </si>
  <si>
    <t>Основное мероприятие 1.5.</t>
  </si>
  <si>
    <t>Капитальный ремонт ул.Лазо от ул.Ленина до ул.Горького (проектные работы)</t>
  </si>
  <si>
    <t>Основное мероприятие 1.6.</t>
  </si>
  <si>
    <t>Основное мероприятие 1.7.</t>
  </si>
  <si>
    <t>Основное мероприятие 1.8.</t>
  </si>
  <si>
    <t>Основное мероприятие 1.12</t>
  </si>
  <si>
    <t>Основное мероприятие 1.13</t>
  </si>
  <si>
    <t>Основное мероприятие 1.14</t>
  </si>
  <si>
    <t>Основное мероприятие 1.15</t>
  </si>
  <si>
    <t>Основное мероприятие 1.16.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</si>
  <si>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</si>
  <si>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</si>
  <si>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Строительство дорог в районе «5-ой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</si>
  <si>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 xml:space="preserve"> Строительство дорог в районе «5-ой стройки» для обеспечения транспортной инфраструктурой земельных участков, предоставленных многодетным семьям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</si>
  <si>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</si>
  <si>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</si>
  <si>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участков.</t>
  </si>
  <si>
    <t xml:space="preserve">Основное мероприятие 2.3. </t>
  </si>
  <si>
    <t xml:space="preserve">Основное мероприятие 2.4. </t>
  </si>
  <si>
    <t>Основное мероприятие 2.6.</t>
  </si>
  <si>
    <t>Расходы на обеспечение деятельности (оказание услуг, выполнение работ) мунципальных организаций (учреждений)</t>
  </si>
  <si>
    <t>Основное мероприятие 2.7.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</si>
  <si>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</si>
  <si>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Основное мероприятие 1.9.</t>
  </si>
  <si>
    <t>Основное мероприятие 1.17.</t>
  </si>
  <si>
    <t xml:space="preserve"> Магистральные улицы Северного планировочного района г.Благовещенска, Амурская область (ул.Шафира от ул.Муравьева-Амурского до ул. 50 лет.Октября) </t>
  </si>
  <si>
    <t xml:space="preserve"> Магистральные улицы Северного планировочного района г.Благовещенска, Амурская область (ул.Муравьева-Амурского от ул.Белогорская до ул.Мостостроителей) </t>
  </si>
  <si>
    <t xml:space="preserve"> Магистральные улицы Северного планировочного района г.Благовещенска, Амурская область (ул.Мостостроителей от ул.50 лет Октября до  ул.Муравьева-Амурского ) </t>
  </si>
  <si>
    <t>Источники финансирования</t>
  </si>
  <si>
    <t xml:space="preserve"> Внутриквартальный проезд № 2</t>
  </si>
  <si>
    <t>Развитие пассажирского транспорта в городе Благовещенске</t>
  </si>
  <si>
    <t xml:space="preserve"> Подпрограмма 2.</t>
  </si>
  <si>
    <t>Подземный пешеходный переход по ул.Театральной в кварталах 212, 221 г.Благовещенска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</si>
  <si>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Зейская</t>
  </si>
  <si>
    <t>Строительство дорог в районе «5-ой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</t>
  </si>
  <si>
    <t>Строительство дорог в районе «5-ой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</t>
  </si>
  <si>
    <r>
      <t xml:space="preserve"> </t>
    </r>
    <r>
      <rPr>
        <sz val="11.5"/>
        <color theme="1"/>
        <rFont val="Times New Roman"/>
        <family val="1"/>
        <charset val="204"/>
      </rPr>
      <t>Субсидии юридическим лицам, выполняющим работы, оказывающим                                 услуги по                                                                                                                                            содержанию и обслуживанию средств регулирования дорожного движения</t>
    </r>
  </si>
  <si>
    <t>Субсидии юридическим лицам на возмещение затрат, связанных с выполнением работ по содержанию и ремонту улично-дорожной сети города Благовещенска</t>
  </si>
  <si>
    <t>Основное мероприятие 1.10.</t>
  </si>
  <si>
    <t>Основное мероприятие 1.11.</t>
  </si>
  <si>
    <t>Основное мероприятие 1.18.</t>
  </si>
  <si>
    <t>Основное мероприятие 1.19.</t>
  </si>
  <si>
    <t>областной бюджет, в том числе:</t>
  </si>
  <si>
    <t>городской бюджет, в том числе:</t>
  </si>
  <si>
    <t>Приложение № 4 к муниципальной программе "Развитие транспортной системы  города Благовещенска     на  2015-2020    годы"</t>
  </si>
  <si>
    <t>погашение кредиторской задолженности</t>
  </si>
  <si>
    <t>Погашение кредиторской задолженности</t>
  </si>
  <si>
    <t>Всего: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</si>
  <si>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</si>
  <si>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Приложение № 3 к постановлению администрации города Благовещенска от 18.09.2015   №  3535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</si>
</sst>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?_р_._-;_-@_-"/>
  </numFmts>
  <fonts count="24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3.5"/>
      <name val="Times New Roman"/>
      <family val="1"/>
      <charset val="204"/>
    </font>
    <font>
      <sz val="13.5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name val="Times New Roman"/>
      <family val="1"/>
      <charset val="204"/>
    </font>
    <font>
      <b/>
      <sz val="9"/>
      <name val="Times New Roman"/>
      <family val="1"/>
      <charset val="204"/>
    </font>
    <font>
      <sz val="11.5"/>
      <name val="Arial"/>
      <family val="2"/>
      <charset val="204"/>
    </font>
    <font>
      <b/>
      <sz val="11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.5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center"/>
    </xf>
    <xf numFmtId="164" fontId="0" fillId="0" borderId="0" xfId="0" applyNumberFormat="1"/>
    <xf numFmtId="0" fontId="1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11" fillId="0" borderId="0" xfId="0" applyFont="1"/>
    <xf numFmtId="164" fontId="3" fillId="3" borderId="6" xfId="0" applyNumberFormat="1" applyFont="1" applyFill="1" applyBorder="1" applyAlignment="1">
      <alignment horizontal="center"/>
    </xf>
    <xf numFmtId="2" fontId="0" fillId="0" borderId="0" xfId="0" applyNumberFormat="1"/>
    <xf numFmtId="0" fontId="14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/>
    <xf numFmtId="0" fontId="3" fillId="2" borderId="1" xfId="0" applyFont="1" applyFill="1" applyBorder="1" applyAlignment="1">
      <alignment horizontal="left" vertical="center" wrapText="1"/>
    </xf>
    <xf numFmtId="164" fontId="14" fillId="2" borderId="6" xfId="0" applyNumberFormat="1" applyFont="1" applyFill="1" applyBorder="1" applyAlignment="1">
      <alignment horizontal="center" vertical="center" wrapText="1"/>
    </xf>
    <xf numFmtId="165" fontId="17" fillId="2" borderId="1" xfId="1" applyNumberFormat="1" applyFont="1" applyFill="1" applyBorder="1" applyAlignment="1">
      <alignment horizontal="center" vertical="center" wrapText="1"/>
    </xf>
    <xf numFmtId="165" fontId="18" fillId="2" borderId="1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 wrapText="1"/>
    </xf>
    <xf numFmtId="165" fontId="20" fillId="2" borderId="1" xfId="1" applyNumberFormat="1" applyFont="1" applyFill="1" applyBorder="1" applyAlignment="1">
      <alignment horizontal="center" vertical="center" wrapText="1"/>
    </xf>
    <xf numFmtId="165" fontId="21" fillId="2" borderId="1" xfId="1" applyNumberFormat="1" applyFont="1" applyFill="1" applyBorder="1" applyAlignment="1">
      <alignment horizontal="center" vertical="center" wrapText="1"/>
    </xf>
    <xf numFmtId="165" fontId="22" fillId="2" borderId="1" xfId="1" applyNumberFormat="1" applyFont="1" applyFill="1" applyBorder="1" applyAlignment="1">
      <alignment horizontal="center" vertical="center" wrapText="1"/>
    </xf>
    <xf numFmtId="165" fontId="23" fillId="2" borderId="1" xfId="1" applyNumberFormat="1" applyFont="1" applyFill="1" applyBorder="1" applyAlignment="1">
      <alignment horizontal="center" vertical="center" wrapText="1"/>
    </xf>
    <xf numFmtId="165" fontId="20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 applyAlignment="1">
      <alignment vertical="center" wrapText="1"/>
    </xf>
    <xf numFmtId="165" fontId="23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 applyAlignment="1">
      <alignment horizontal="center" wrapText="1"/>
    </xf>
    <xf numFmtId="165" fontId="18" fillId="2" borderId="1" xfId="1" applyNumberFormat="1" applyFont="1" applyFill="1" applyBorder="1" applyAlignment="1">
      <alignment horizontal="center"/>
    </xf>
    <xf numFmtId="165" fontId="21" fillId="2" borderId="1" xfId="1" applyNumberFormat="1" applyFont="1" applyFill="1" applyBorder="1" applyAlignment="1">
      <alignment horizontal="center"/>
    </xf>
    <xf numFmtId="165" fontId="17" fillId="2" borderId="1" xfId="1" applyNumberFormat="1" applyFont="1" applyFill="1" applyBorder="1"/>
    <xf numFmtId="165" fontId="17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/>
    <xf numFmtId="165" fontId="20" fillId="2" borderId="1" xfId="1" applyNumberFormat="1" applyFont="1" applyFill="1" applyBorder="1" applyAlignment="1">
      <alignment horizontal="center" vertical="center"/>
    </xf>
    <xf numFmtId="165" fontId="17" fillId="2" borderId="1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wrapText="1"/>
    </xf>
    <xf numFmtId="0" fontId="15" fillId="2" borderId="0" xfId="0" applyFont="1" applyFill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5"/>
  <sheetViews>
    <sheetView tabSelected="1" view="pageBreakPreview" topLeftCell="C1" zoomScaleSheetLayoutView="100" workbookViewId="0">
      <selection activeCell="G1" sqref="G1:J1"/>
    </sheetView>
  </sheetViews>
  <sheetFormatPr defaultRowHeight="12.75"/>
  <cols>
    <col min="1" max="1" width="19" style="1" customWidth="1"/>
    <col min="2" max="2" width="29.28515625" style="2" customWidth="1"/>
    <col min="3" max="3" width="27" customWidth="1"/>
    <col min="4" max="4" width="14.42578125" customWidth="1"/>
    <col min="5" max="5" width="12" customWidth="1"/>
    <col min="6" max="7" width="12.140625" customWidth="1"/>
    <col min="8" max="8" width="13" customWidth="1"/>
    <col min="9" max="10" width="13.42578125" customWidth="1"/>
    <col min="11" max="11" width="9.28515625" bestFit="1" customWidth="1"/>
    <col min="12" max="12" width="10.42578125" bestFit="1" customWidth="1"/>
    <col min="13" max="13" width="9.5703125" bestFit="1" customWidth="1"/>
  </cols>
  <sheetData>
    <row r="1" spans="1:11" ht="33.75" customHeight="1">
      <c r="A1" s="7"/>
      <c r="B1" s="15"/>
      <c r="C1" s="15"/>
      <c r="D1" s="15"/>
      <c r="E1" s="15"/>
      <c r="F1" s="15"/>
      <c r="G1" s="45" t="s">
        <v>85</v>
      </c>
      <c r="H1" s="45"/>
      <c r="I1" s="45"/>
      <c r="J1" s="45"/>
    </row>
    <row r="2" spans="1:11" ht="45.75" customHeight="1">
      <c r="A2" s="7"/>
      <c r="B2" s="15"/>
      <c r="C2" s="15"/>
      <c r="D2" s="15"/>
      <c r="E2" s="15"/>
      <c r="F2" s="15"/>
      <c r="G2" s="46" t="s">
        <v>80</v>
      </c>
      <c r="H2" s="46"/>
      <c r="I2" s="46"/>
      <c r="J2" s="46"/>
    </row>
    <row r="3" spans="1:11" ht="21" customHeight="1">
      <c r="A3" s="7"/>
      <c r="B3" s="15"/>
      <c r="C3" s="15"/>
      <c r="D3" s="15"/>
      <c r="E3" s="15"/>
      <c r="F3" s="15"/>
      <c r="G3" s="22"/>
      <c r="H3" s="22"/>
      <c r="I3" s="22"/>
      <c r="J3" s="22"/>
    </row>
    <row r="4" spans="1:11" ht="54" customHeight="1">
      <c r="A4" s="47" t="s">
        <v>9</v>
      </c>
      <c r="B4" s="48"/>
      <c r="C4" s="48"/>
      <c r="D4" s="48"/>
      <c r="E4" s="48"/>
      <c r="F4" s="48"/>
      <c r="G4" s="48"/>
      <c r="H4" s="48"/>
      <c r="I4" s="48"/>
      <c r="J4" s="48"/>
    </row>
    <row r="5" spans="1:11" ht="24" customHeight="1">
      <c r="A5" s="49" t="s">
        <v>6</v>
      </c>
      <c r="B5" s="50" t="s">
        <v>10</v>
      </c>
      <c r="C5" s="50" t="s">
        <v>64</v>
      </c>
      <c r="D5" s="50" t="s">
        <v>0</v>
      </c>
      <c r="E5" s="50"/>
      <c r="F5" s="50"/>
      <c r="G5" s="50"/>
      <c r="H5" s="50"/>
      <c r="I5" s="50"/>
      <c r="J5" s="50"/>
    </row>
    <row r="6" spans="1:11" ht="58.5" customHeight="1">
      <c r="A6" s="49"/>
      <c r="B6" s="50"/>
      <c r="C6" s="50"/>
      <c r="D6" s="23" t="s">
        <v>1</v>
      </c>
      <c r="E6" s="23" t="s">
        <v>23</v>
      </c>
      <c r="F6" s="23" t="s">
        <v>24</v>
      </c>
      <c r="G6" s="23" t="s">
        <v>25</v>
      </c>
      <c r="H6" s="23" t="s">
        <v>26</v>
      </c>
      <c r="I6" s="23" t="s">
        <v>27</v>
      </c>
      <c r="J6" s="23" t="s">
        <v>28</v>
      </c>
    </row>
    <row r="7" spans="1:11" ht="15.75">
      <c r="A7" s="8">
        <v>1</v>
      </c>
      <c r="B7" s="9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1" ht="15.75" customHeight="1">
      <c r="A8" s="51" t="s">
        <v>32</v>
      </c>
      <c r="B8" s="51" t="s">
        <v>29</v>
      </c>
      <c r="C8" s="12" t="s">
        <v>83</v>
      </c>
      <c r="D8" s="27">
        <f>D16+D155</f>
        <v>6086617.4900000002</v>
      </c>
      <c r="E8" s="27">
        <f>E16+E155</f>
        <v>760840.3400000002</v>
      </c>
      <c r="F8" s="27">
        <f t="shared" ref="F8:J8" si="0">F16+F155</f>
        <v>770668</v>
      </c>
      <c r="G8" s="27">
        <f t="shared" si="0"/>
        <v>833262.4</v>
      </c>
      <c r="H8" s="27">
        <f t="shared" si="0"/>
        <v>1314067.3999999999</v>
      </c>
      <c r="I8" s="27">
        <f t="shared" si="0"/>
        <v>1417073</v>
      </c>
      <c r="J8" s="27">
        <f t="shared" si="0"/>
        <v>990706.34999999986</v>
      </c>
    </row>
    <row r="9" spans="1:11" ht="51.75" hidden="1" customHeight="1">
      <c r="A9" s="51"/>
      <c r="B9" s="51"/>
      <c r="C9" s="21" t="s">
        <v>81</v>
      </c>
      <c r="D9" s="28">
        <f>E9</f>
        <v>34336.44</v>
      </c>
      <c r="E9" s="28">
        <v>34336.44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</row>
    <row r="10" spans="1:11" ht="15.75">
      <c r="A10" s="51"/>
      <c r="B10" s="51"/>
      <c r="C10" s="16" t="s">
        <v>2</v>
      </c>
      <c r="D10" s="30">
        <f>E10+F10+G10+H10+I10+J10</f>
        <v>61115</v>
      </c>
      <c r="E10" s="30">
        <f t="shared" ref="E10:J11" si="1">E18+E156</f>
        <v>14615</v>
      </c>
      <c r="F10" s="30">
        <f t="shared" si="1"/>
        <v>0</v>
      </c>
      <c r="G10" s="30">
        <f>G18+G156</f>
        <v>46500</v>
      </c>
      <c r="H10" s="30">
        <f t="shared" si="1"/>
        <v>0</v>
      </c>
      <c r="I10" s="30">
        <f t="shared" si="1"/>
        <v>0</v>
      </c>
      <c r="J10" s="30">
        <f t="shared" si="1"/>
        <v>0</v>
      </c>
    </row>
    <row r="11" spans="1:11" ht="31.5">
      <c r="A11" s="51"/>
      <c r="B11" s="51"/>
      <c r="C11" s="16" t="s">
        <v>78</v>
      </c>
      <c r="D11" s="30">
        <f>E11+F11+G11+H11+I11+J11</f>
        <v>2697581.84</v>
      </c>
      <c r="E11" s="30">
        <f t="shared" si="1"/>
        <v>303121.53999999998</v>
      </c>
      <c r="F11" s="30">
        <f t="shared" si="1"/>
        <v>306157</v>
      </c>
      <c r="G11" s="30">
        <f t="shared" si="1"/>
        <v>312191.90000000002</v>
      </c>
      <c r="H11" s="30">
        <f t="shared" si="1"/>
        <v>676351.5</v>
      </c>
      <c r="I11" s="30">
        <f t="shared" si="1"/>
        <v>767354.1</v>
      </c>
      <c r="J11" s="30">
        <f t="shared" si="1"/>
        <v>332405.8</v>
      </c>
      <c r="K11" s="6">
        <f>H8-H11-H13</f>
        <v>0</v>
      </c>
    </row>
    <row r="12" spans="1:11" ht="31.5">
      <c r="A12" s="51"/>
      <c r="B12" s="51"/>
      <c r="C12" s="21" t="s">
        <v>81</v>
      </c>
      <c r="D12" s="31">
        <f>E12</f>
        <v>31785.5</v>
      </c>
      <c r="E12" s="31">
        <v>31785.5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6"/>
    </row>
    <row r="13" spans="1:11" ht="31.5">
      <c r="A13" s="51"/>
      <c r="B13" s="51"/>
      <c r="C13" s="16" t="s">
        <v>79</v>
      </c>
      <c r="D13" s="30">
        <f>E13+F13+G13+H13+I13+J13</f>
        <v>3327920.65</v>
      </c>
      <c r="E13" s="30">
        <f t="shared" ref="E13:J13" si="2">E21+E158</f>
        <v>443103.8000000001</v>
      </c>
      <c r="F13" s="30">
        <f t="shared" si="2"/>
        <v>464511</v>
      </c>
      <c r="G13" s="30">
        <f t="shared" si="2"/>
        <v>474570.5</v>
      </c>
      <c r="H13" s="30">
        <f t="shared" si="2"/>
        <v>637715.9</v>
      </c>
      <c r="I13" s="30">
        <f t="shared" si="2"/>
        <v>649718.89999999991</v>
      </c>
      <c r="J13" s="30">
        <f t="shared" si="2"/>
        <v>658300.54999999981</v>
      </c>
    </row>
    <row r="14" spans="1:11" ht="31.5">
      <c r="A14" s="51"/>
      <c r="B14" s="51"/>
      <c r="C14" s="21" t="s">
        <v>81</v>
      </c>
      <c r="D14" s="31">
        <f>E14</f>
        <v>2550.94</v>
      </c>
      <c r="E14" s="31">
        <v>2550.94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</row>
    <row r="15" spans="1:11" ht="21" customHeight="1">
      <c r="A15" s="51"/>
      <c r="B15" s="51"/>
      <c r="C15" s="11" t="s">
        <v>5</v>
      </c>
      <c r="D15" s="30">
        <f>E15+F15+G15+H15+I15+J15</f>
        <v>0</v>
      </c>
      <c r="E15" s="30">
        <f t="shared" ref="E15:J15" si="3">E23+E159</f>
        <v>0</v>
      </c>
      <c r="F15" s="30">
        <f t="shared" si="3"/>
        <v>0</v>
      </c>
      <c r="G15" s="30">
        <f t="shared" si="3"/>
        <v>0</v>
      </c>
      <c r="H15" s="30">
        <f t="shared" si="3"/>
        <v>0</v>
      </c>
      <c r="I15" s="30">
        <f t="shared" si="3"/>
        <v>0</v>
      </c>
      <c r="J15" s="30">
        <f t="shared" si="3"/>
        <v>0</v>
      </c>
    </row>
    <row r="16" spans="1:11" ht="15" customHeight="1">
      <c r="A16" s="52" t="s">
        <v>12</v>
      </c>
      <c r="B16" s="53" t="s">
        <v>21</v>
      </c>
      <c r="C16" s="12" t="s">
        <v>83</v>
      </c>
      <c r="D16" s="32">
        <f>E16+F16+G16+H16+I16+J16</f>
        <v>5610220.4900000002</v>
      </c>
      <c r="E16" s="32">
        <f>E18+E19+E21+E23</f>
        <v>645320.44000000018</v>
      </c>
      <c r="F16" s="32">
        <f t="shared" ref="F16:J16" si="4">F18+F19+F21+F23</f>
        <v>708247</v>
      </c>
      <c r="G16" s="32">
        <f t="shared" si="4"/>
        <v>770656.3</v>
      </c>
      <c r="H16" s="32">
        <f t="shared" si="4"/>
        <v>1226947.3999999999</v>
      </c>
      <c r="I16" s="32">
        <f t="shared" si="4"/>
        <v>1346913</v>
      </c>
      <c r="J16" s="32">
        <f t="shared" si="4"/>
        <v>912136.34999999986</v>
      </c>
    </row>
    <row r="17" spans="1:13" ht="46.5" hidden="1" customHeight="1">
      <c r="A17" s="52"/>
      <c r="B17" s="53"/>
      <c r="C17" s="21" t="s">
        <v>82</v>
      </c>
      <c r="D17" s="31">
        <f>E17</f>
        <v>34336.44</v>
      </c>
      <c r="E17" s="31">
        <v>34336.44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</row>
    <row r="18" spans="1:13" ht="18.75" customHeight="1">
      <c r="A18" s="52"/>
      <c r="B18" s="53"/>
      <c r="C18" s="16" t="s">
        <v>2</v>
      </c>
      <c r="D18" s="33">
        <f>SUM(E18:J18)</f>
        <v>50000</v>
      </c>
      <c r="E18" s="33">
        <f>E25+E35+E41+E48+E54+E60+E65+E70+E75+E96+E101+E106+E111+E116+E121+E126+E131+E30+E81+E89</f>
        <v>3500</v>
      </c>
      <c r="F18" s="33">
        <f t="shared" ref="F18:J18" si="5">F25+F35+F41+F48+F54+F60+F65+F70+F75+F96+F101+F106+F111+F116+F121+F126+F131</f>
        <v>0</v>
      </c>
      <c r="G18" s="33">
        <f t="shared" si="5"/>
        <v>46500</v>
      </c>
      <c r="H18" s="33">
        <f t="shared" si="5"/>
        <v>0</v>
      </c>
      <c r="I18" s="33">
        <f t="shared" si="5"/>
        <v>0</v>
      </c>
      <c r="J18" s="33">
        <f t="shared" si="5"/>
        <v>0</v>
      </c>
    </row>
    <row r="19" spans="1:13" ht="31.5">
      <c r="A19" s="52"/>
      <c r="B19" s="53"/>
      <c r="C19" s="16" t="s">
        <v>78</v>
      </c>
      <c r="D19" s="33">
        <f>SUM(E19:J19)</f>
        <v>2684849.2399999998</v>
      </c>
      <c r="E19" s="33">
        <f>E26+E31+E36+E42+E49+E55+E61+E66+E71+E76+E82+E90+E97+E102+E107+E112+E117+E122+E127+E132</f>
        <v>290388.94</v>
      </c>
      <c r="F19" s="33">
        <f t="shared" ref="F19:J19" si="6">F26+F31+F36+F42+F49+F55+F61+F66+F71+F76+F82+F90+F97+F102+F107+F112+F117+F122+F127+F132</f>
        <v>306157</v>
      </c>
      <c r="G19" s="33">
        <f t="shared" si="6"/>
        <v>312191.90000000002</v>
      </c>
      <c r="H19" s="33">
        <f t="shared" si="6"/>
        <v>676351.5</v>
      </c>
      <c r="I19" s="33">
        <f t="shared" si="6"/>
        <v>767354.1</v>
      </c>
      <c r="J19" s="33">
        <f t="shared" si="6"/>
        <v>332405.8</v>
      </c>
      <c r="K19" s="6"/>
    </row>
    <row r="20" spans="1:13" ht="31.5">
      <c r="A20" s="52"/>
      <c r="B20" s="53"/>
      <c r="C20" s="21" t="s">
        <v>81</v>
      </c>
      <c r="D20" s="31">
        <f>E20</f>
        <v>31785.5</v>
      </c>
      <c r="E20" s="31">
        <v>31785.5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6"/>
    </row>
    <row r="21" spans="1:13" ht="31.5">
      <c r="A21" s="52"/>
      <c r="B21" s="53"/>
      <c r="C21" s="16" t="s">
        <v>79</v>
      </c>
      <c r="D21" s="33">
        <f t="shared" ref="D21:D23" si="7">SUM(E21:J21)</f>
        <v>2875371.25</v>
      </c>
      <c r="E21" s="33">
        <f>E27+E32+E37+E44+E50+E56+E84+E92+E103+E108+E118+E123+E133</f>
        <v>351431.50000000012</v>
      </c>
      <c r="F21" s="33">
        <f t="shared" ref="F21:J21" si="8">F27+F32+F37+F44+F50+F56+F62+F67+F72+F77+F84+F92+F98+F103+F108+F113+F118+F123+F128+F133</f>
        <v>402090</v>
      </c>
      <c r="G21" s="33">
        <f t="shared" si="8"/>
        <v>411964.4</v>
      </c>
      <c r="H21" s="33">
        <f t="shared" si="8"/>
        <v>550595.9</v>
      </c>
      <c r="I21" s="33">
        <f t="shared" si="8"/>
        <v>579558.89999999991</v>
      </c>
      <c r="J21" s="33">
        <f t="shared" si="8"/>
        <v>579730.54999999981</v>
      </c>
    </row>
    <row r="22" spans="1:13" ht="49.5" customHeight="1">
      <c r="A22" s="52"/>
      <c r="B22" s="53"/>
      <c r="C22" s="21" t="s">
        <v>81</v>
      </c>
      <c r="D22" s="31">
        <f>E22</f>
        <v>2550.94</v>
      </c>
      <c r="E22" s="31">
        <v>2550.94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L22" s="26">
        <v>338081.9</v>
      </c>
    </row>
    <row r="23" spans="1:13" ht="16.5" customHeight="1">
      <c r="A23" s="52"/>
      <c r="B23" s="53"/>
      <c r="C23" s="16" t="s">
        <v>5</v>
      </c>
      <c r="D23" s="33">
        <f t="shared" si="7"/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M23" s="6"/>
    </row>
    <row r="24" spans="1:13" ht="21" customHeight="1">
      <c r="A24" s="54" t="s">
        <v>13</v>
      </c>
      <c r="B24" s="56" t="s">
        <v>14</v>
      </c>
      <c r="C24" s="16" t="s">
        <v>83</v>
      </c>
      <c r="D24" s="33">
        <f>SUM(D25:D28)</f>
        <v>32154.2</v>
      </c>
      <c r="E24" s="33">
        <f t="shared" ref="E24:J24" si="9">SUM(E25:E28)</f>
        <v>32154.2</v>
      </c>
      <c r="F24" s="33">
        <f t="shared" si="9"/>
        <v>0</v>
      </c>
      <c r="G24" s="33">
        <f t="shared" si="9"/>
        <v>0</v>
      </c>
      <c r="H24" s="33">
        <f>SUM(H25:H28)</f>
        <v>0</v>
      </c>
      <c r="I24" s="33">
        <f t="shared" si="9"/>
        <v>0</v>
      </c>
      <c r="J24" s="33">
        <f t="shared" si="9"/>
        <v>0</v>
      </c>
    </row>
    <row r="25" spans="1:13" ht="15.75">
      <c r="A25" s="54"/>
      <c r="B25" s="56"/>
      <c r="C25" s="16" t="s">
        <v>2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</row>
    <row r="26" spans="1:13" ht="15.75">
      <c r="A26" s="54"/>
      <c r="B26" s="56"/>
      <c r="C26" s="16" t="s">
        <v>3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</row>
    <row r="27" spans="1:13" ht="15.75">
      <c r="A27" s="54"/>
      <c r="B27" s="56"/>
      <c r="C27" s="16" t="s">
        <v>4</v>
      </c>
      <c r="D27" s="33">
        <f>E27+F27+G27+H27+I27+J27</f>
        <v>32154.2</v>
      </c>
      <c r="E27" s="30">
        <v>32154.2</v>
      </c>
      <c r="F27" s="30">
        <v>0</v>
      </c>
      <c r="G27" s="30">
        <v>0</v>
      </c>
      <c r="H27" s="30">
        <v>0</v>
      </c>
      <c r="I27" s="30">
        <f>H27*1.045</f>
        <v>0</v>
      </c>
      <c r="J27" s="30">
        <f>I27*1.045</f>
        <v>0</v>
      </c>
    </row>
    <row r="28" spans="1:13" ht="32.25" customHeight="1">
      <c r="A28" s="54"/>
      <c r="B28" s="56"/>
      <c r="C28" s="16" t="s">
        <v>5</v>
      </c>
      <c r="D28" s="33">
        <f t="shared" ref="D28" si="10">E28+F28+G28+H28+I28+J28</f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L28" s="17"/>
    </row>
    <row r="29" spans="1:13" ht="18.75" customHeight="1">
      <c r="A29" s="55"/>
      <c r="B29" s="56" t="s">
        <v>73</v>
      </c>
      <c r="C29" s="16" t="s">
        <v>83</v>
      </c>
      <c r="D29" s="33">
        <f>SUM(D30:D33)</f>
        <v>2298116.9499999997</v>
      </c>
      <c r="E29" s="33">
        <f t="shared" ref="E29:G29" si="11">SUM(E30:E33)</f>
        <v>231601.7</v>
      </c>
      <c r="F29" s="33">
        <f t="shared" si="11"/>
        <v>327427</v>
      </c>
      <c r="G29" s="33">
        <f t="shared" si="11"/>
        <v>327427</v>
      </c>
      <c r="H29" s="33">
        <f>SUM(H30:H33)</f>
        <v>450000</v>
      </c>
      <c r="I29" s="33">
        <f t="shared" ref="I29:J29" si="12">SUM(I30:I33)</f>
        <v>470249.99999999994</v>
      </c>
      <c r="J29" s="33">
        <f t="shared" si="12"/>
        <v>491411.24999999988</v>
      </c>
      <c r="L29" s="6"/>
    </row>
    <row r="30" spans="1:13" ht="20.25" customHeight="1">
      <c r="A30" s="55"/>
      <c r="B30" s="56"/>
      <c r="C30" s="16" t="s">
        <v>2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</row>
    <row r="31" spans="1:13" ht="15.75" customHeight="1">
      <c r="A31" s="55"/>
      <c r="B31" s="56"/>
      <c r="C31" s="16" t="s">
        <v>3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</row>
    <row r="32" spans="1:13" ht="18" customHeight="1">
      <c r="A32" s="55"/>
      <c r="B32" s="56"/>
      <c r="C32" s="16" t="s">
        <v>4</v>
      </c>
      <c r="D32" s="33">
        <f>E32+F32+G32+H32+I32+J32</f>
        <v>2298116.9499999997</v>
      </c>
      <c r="E32" s="30">
        <v>231601.7</v>
      </c>
      <c r="F32" s="30">
        <v>327427</v>
      </c>
      <c r="G32" s="35">
        <v>327427</v>
      </c>
      <c r="H32" s="35">
        <f xml:space="preserve"> 450000</f>
        <v>450000</v>
      </c>
      <c r="I32" s="35">
        <f>H32*1.045</f>
        <v>470249.99999999994</v>
      </c>
      <c r="J32" s="35">
        <f>I32*1.045</f>
        <v>491411.24999999988</v>
      </c>
    </row>
    <row r="33" spans="1:12" ht="24" customHeight="1">
      <c r="A33" s="55"/>
      <c r="B33" s="56"/>
      <c r="C33" s="16" t="s">
        <v>5</v>
      </c>
      <c r="D33" s="33">
        <f t="shared" ref="D33" si="13">E33+F33+G33+H33+I33+J33</f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</row>
    <row r="34" spans="1:12" ht="20.25" customHeight="1">
      <c r="A34" s="54" t="s">
        <v>15</v>
      </c>
      <c r="B34" s="57" t="s">
        <v>72</v>
      </c>
      <c r="C34" s="24" t="s">
        <v>83</v>
      </c>
      <c r="D34" s="36">
        <f>SUM(D35:D38)</f>
        <v>231461.59999999998</v>
      </c>
      <c r="E34" s="36">
        <f t="shared" ref="E34:J34" si="14">SUM(E35:E38)</f>
        <v>36337.4</v>
      </c>
      <c r="F34" s="36">
        <f t="shared" si="14"/>
        <v>31427</v>
      </c>
      <c r="G34" s="36">
        <f>G35+G36+G37+G38</f>
        <v>31427</v>
      </c>
      <c r="H34" s="36">
        <f t="shared" si="14"/>
        <v>42164.2</v>
      </c>
      <c r="I34" s="36">
        <f t="shared" si="14"/>
        <v>44061.599999999999</v>
      </c>
      <c r="J34" s="36">
        <f t="shared" si="14"/>
        <v>46044.4</v>
      </c>
    </row>
    <row r="35" spans="1:12" ht="20.25" customHeight="1">
      <c r="A35" s="54"/>
      <c r="B35" s="58"/>
      <c r="C35" s="16" t="s">
        <v>2</v>
      </c>
      <c r="D35" s="36">
        <f>SUM(E35:J35)</f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</row>
    <row r="36" spans="1:12" ht="17.25" customHeight="1">
      <c r="A36" s="54"/>
      <c r="B36" s="58"/>
      <c r="C36" s="16" t="s">
        <v>3</v>
      </c>
      <c r="D36" s="36">
        <f t="shared" ref="D36:D38" si="15">SUM(E36:J36)</f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</row>
    <row r="37" spans="1:12" ht="15.75" customHeight="1">
      <c r="A37" s="54"/>
      <c r="B37" s="58"/>
      <c r="C37" s="16" t="s">
        <v>4</v>
      </c>
      <c r="D37" s="36">
        <f t="shared" si="15"/>
        <v>231461.59999999998</v>
      </c>
      <c r="E37" s="37">
        <v>36337.4</v>
      </c>
      <c r="F37" s="37">
        <v>31427</v>
      </c>
      <c r="G37" s="37">
        <v>31427</v>
      </c>
      <c r="H37" s="37">
        <f>42164.2</f>
        <v>42164.2</v>
      </c>
      <c r="I37" s="37">
        <v>44061.599999999999</v>
      </c>
      <c r="J37" s="37">
        <v>46044.4</v>
      </c>
    </row>
    <row r="38" spans="1:12" ht="33.75" customHeight="1">
      <c r="A38" s="54"/>
      <c r="B38" s="58"/>
      <c r="C38" s="16" t="s">
        <v>5</v>
      </c>
      <c r="D38" s="36">
        <f t="shared" si="15"/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</row>
    <row r="39" spans="1:12" ht="20.25" customHeight="1">
      <c r="A39" s="59" t="s">
        <v>16</v>
      </c>
      <c r="B39" s="53" t="s">
        <v>33</v>
      </c>
      <c r="C39" s="16" t="s">
        <v>83</v>
      </c>
      <c r="D39" s="36">
        <f>D42+D44+D46</f>
        <v>1975446.7600000002</v>
      </c>
      <c r="E39" s="36">
        <f>E42+E44+E46</f>
        <v>238455.06</v>
      </c>
      <c r="F39" s="36">
        <f t="shared" ref="F39:J39" si="16">F42+F44+F46</f>
        <v>333104.2</v>
      </c>
      <c r="G39" s="36">
        <f t="shared" si="16"/>
        <v>339139.10000000003</v>
      </c>
      <c r="H39" s="36">
        <f t="shared" si="16"/>
        <v>346795.3</v>
      </c>
      <c r="I39" s="36">
        <f t="shared" si="16"/>
        <v>354796.1</v>
      </c>
      <c r="J39" s="36">
        <f t="shared" si="16"/>
        <v>363157</v>
      </c>
    </row>
    <row r="40" spans="1:12" ht="34.5" hidden="1" customHeight="1">
      <c r="A40" s="59"/>
      <c r="B40" s="53"/>
      <c r="C40" s="21" t="s">
        <v>81</v>
      </c>
      <c r="D40" s="38">
        <f>E40</f>
        <v>22528.54</v>
      </c>
      <c r="E40" s="38">
        <v>22528.54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L40" s="6">
        <f>E39+F39+G39+H39+I39+J39</f>
        <v>1975446.7600000002</v>
      </c>
    </row>
    <row r="41" spans="1:12" ht="20.25" customHeight="1">
      <c r="A41" s="59"/>
      <c r="B41" s="60"/>
      <c r="C41" s="16" t="s">
        <v>2</v>
      </c>
      <c r="D41" s="36">
        <f xml:space="preserve"> SUM(E41:J41)</f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</row>
    <row r="42" spans="1:12" ht="33.75" customHeight="1">
      <c r="A42" s="59"/>
      <c r="B42" s="60"/>
      <c r="C42" s="16" t="s">
        <v>78</v>
      </c>
      <c r="D42" s="34">
        <f>E42+F42+G42+H42+I42+J42</f>
        <v>1821457.6000000003</v>
      </c>
      <c r="E42" s="36">
        <v>226698.3</v>
      </c>
      <c r="F42" s="36">
        <v>306157</v>
      </c>
      <c r="G42" s="36">
        <v>312191.90000000002</v>
      </c>
      <c r="H42" s="36">
        <v>318635.5</v>
      </c>
      <c r="I42" s="36">
        <v>325369.09999999998</v>
      </c>
      <c r="J42" s="36">
        <v>332405.8</v>
      </c>
      <c r="L42" s="6">
        <f>D41+D42+D44</f>
        <v>1975446.7600000002</v>
      </c>
    </row>
    <row r="43" spans="1:12" ht="36.75" customHeight="1">
      <c r="A43" s="59"/>
      <c r="B43" s="60"/>
      <c r="C43" s="21" t="s">
        <v>81</v>
      </c>
      <c r="D43" s="34">
        <f t="shared" ref="D43:D46" si="17">E43+F43+G43+H43+I43+J43</f>
        <v>21568.1</v>
      </c>
      <c r="E43" s="39">
        <v>21568.1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L43" s="6">
        <f>D42+D44+D46</f>
        <v>1975446.7600000002</v>
      </c>
    </row>
    <row r="44" spans="1:12" ht="30.75" customHeight="1">
      <c r="A44" s="59"/>
      <c r="B44" s="60"/>
      <c r="C44" s="16" t="s">
        <v>79</v>
      </c>
      <c r="D44" s="34">
        <f>E44+F44+G44+H44+I44+J44</f>
        <v>153989.16</v>
      </c>
      <c r="E44" s="36">
        <v>11756.76</v>
      </c>
      <c r="F44" s="36">
        <v>26947.200000000001</v>
      </c>
      <c r="G44" s="36">
        <v>26947.200000000001</v>
      </c>
      <c r="H44" s="36">
        <v>28159.8</v>
      </c>
      <c r="I44" s="36">
        <v>29427</v>
      </c>
      <c r="J44" s="36">
        <v>30751.200000000001</v>
      </c>
      <c r="L44" s="6">
        <f>D39-L42</f>
        <v>0</v>
      </c>
    </row>
    <row r="45" spans="1:12" ht="30.75" customHeight="1">
      <c r="A45" s="59"/>
      <c r="B45" s="60"/>
      <c r="C45" s="21" t="s">
        <v>81</v>
      </c>
      <c r="D45" s="34">
        <f t="shared" si="17"/>
        <v>960.44</v>
      </c>
      <c r="E45" s="39">
        <v>960.44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</row>
    <row r="46" spans="1:12" ht="21.75" customHeight="1">
      <c r="A46" s="59"/>
      <c r="B46" s="60"/>
      <c r="C46" s="16" t="s">
        <v>5</v>
      </c>
      <c r="D46" s="34">
        <f t="shared" si="17"/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L46" s="20"/>
    </row>
    <row r="47" spans="1:12" ht="15.75" customHeight="1">
      <c r="A47" s="59" t="s">
        <v>22</v>
      </c>
      <c r="B47" s="56" t="s">
        <v>46</v>
      </c>
      <c r="C47" s="16" t="s">
        <v>83</v>
      </c>
      <c r="D47" s="36">
        <f>SUM(D48:D51)</f>
        <v>8670.7800000000007</v>
      </c>
      <c r="E47" s="36">
        <f>E48+E49+E50+E51</f>
        <v>5513.78</v>
      </c>
      <c r="F47" s="36">
        <f t="shared" ref="F47:J47" si="18">F48+F49+F50+F51</f>
        <v>0</v>
      </c>
      <c r="G47" s="36">
        <f t="shared" si="18"/>
        <v>0</v>
      </c>
      <c r="H47" s="36">
        <f t="shared" si="18"/>
        <v>3157</v>
      </c>
      <c r="I47" s="36">
        <f t="shared" si="18"/>
        <v>0</v>
      </c>
      <c r="J47" s="36">
        <f t="shared" si="18"/>
        <v>0</v>
      </c>
    </row>
    <row r="48" spans="1:12" ht="15.75">
      <c r="A48" s="59"/>
      <c r="B48" s="58"/>
      <c r="C48" s="16" t="s">
        <v>2</v>
      </c>
      <c r="D48" s="36">
        <f>E48+F48+G48+H48+I48+J48</f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</row>
    <row r="49" spans="1:12" ht="15.75">
      <c r="A49" s="59"/>
      <c r="B49" s="58"/>
      <c r="C49" s="16" t="s">
        <v>3</v>
      </c>
      <c r="D49" s="36">
        <f t="shared" ref="D49:D51" si="19">E49+F49+G49+H49+I49+J49</f>
        <v>8238.09</v>
      </c>
      <c r="E49" s="36">
        <v>5238.09</v>
      </c>
      <c r="F49" s="36">
        <v>0</v>
      </c>
      <c r="G49" s="36">
        <v>0</v>
      </c>
      <c r="H49" s="36">
        <v>3000</v>
      </c>
      <c r="I49" s="36">
        <v>0</v>
      </c>
      <c r="J49" s="36">
        <v>0</v>
      </c>
    </row>
    <row r="50" spans="1:12" ht="15.75">
      <c r="A50" s="59"/>
      <c r="B50" s="58"/>
      <c r="C50" s="16" t="s">
        <v>4</v>
      </c>
      <c r="D50" s="36">
        <f t="shared" si="19"/>
        <v>432.69</v>
      </c>
      <c r="E50" s="36">
        <v>275.69</v>
      </c>
      <c r="F50" s="36">
        <v>0</v>
      </c>
      <c r="G50" s="36">
        <f>0</f>
        <v>0</v>
      </c>
      <c r="H50" s="36">
        <v>157</v>
      </c>
      <c r="I50" s="36">
        <v>0</v>
      </c>
      <c r="J50" s="36">
        <v>0</v>
      </c>
    </row>
    <row r="51" spans="1:12" ht="37.5" customHeight="1">
      <c r="A51" s="59"/>
      <c r="B51" s="58"/>
      <c r="C51" s="16" t="s">
        <v>5</v>
      </c>
      <c r="D51" s="36">
        <f t="shared" si="19"/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</row>
    <row r="52" spans="1:12" ht="15.75" customHeight="1">
      <c r="A52" s="59" t="s">
        <v>36</v>
      </c>
      <c r="B52" s="56" t="s">
        <v>47</v>
      </c>
      <c r="C52" s="16" t="s">
        <v>83</v>
      </c>
      <c r="D52" s="36">
        <f>E52+F52+G52+H52+I52+J52</f>
        <v>190866.4</v>
      </c>
      <c r="E52" s="36">
        <f>E54+E55+E56+E58</f>
        <v>50866.400000000001</v>
      </c>
      <c r="F52" s="36">
        <f t="shared" ref="F52:J52" si="20">F54+F55+F56+F58</f>
        <v>0</v>
      </c>
      <c r="G52" s="36">
        <f t="shared" si="20"/>
        <v>0</v>
      </c>
      <c r="H52" s="36">
        <f t="shared" si="20"/>
        <v>49474</v>
      </c>
      <c r="I52" s="36">
        <f t="shared" si="20"/>
        <v>90526</v>
      </c>
      <c r="J52" s="36">
        <f t="shared" si="20"/>
        <v>0</v>
      </c>
    </row>
    <row r="53" spans="1:12" ht="39.75" hidden="1" customHeight="1">
      <c r="A53" s="59"/>
      <c r="B53" s="56"/>
      <c r="C53" s="21" t="s">
        <v>81</v>
      </c>
      <c r="D53" s="39">
        <f>E53</f>
        <v>866.4</v>
      </c>
      <c r="E53" s="39">
        <f>E57</f>
        <v>866.4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</row>
    <row r="54" spans="1:12" ht="19.5" customHeight="1">
      <c r="A54" s="59"/>
      <c r="B54" s="58"/>
      <c r="C54" s="16" t="s">
        <v>2</v>
      </c>
      <c r="D54" s="36">
        <f>E54+F54+G54+H54+I54+J54</f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L54" s="6">
        <f>D54+D55+D56</f>
        <v>190866.4</v>
      </c>
    </row>
    <row r="55" spans="1:12" ht="16.5" customHeight="1">
      <c r="A55" s="59"/>
      <c r="B55" s="58"/>
      <c r="C55" s="16" t="s">
        <v>3</v>
      </c>
      <c r="D55" s="36">
        <f t="shared" ref="D55:D58" si="21">E55+F55+G55+H55+I55+J55</f>
        <v>173156.75</v>
      </c>
      <c r="E55" s="36">
        <v>40156.75</v>
      </c>
      <c r="F55" s="36">
        <v>0</v>
      </c>
      <c r="G55" s="36">
        <v>0</v>
      </c>
      <c r="H55" s="36">
        <v>47000</v>
      </c>
      <c r="I55" s="36">
        <v>86000</v>
      </c>
      <c r="J55" s="36">
        <v>0</v>
      </c>
      <c r="L55" s="6"/>
    </row>
    <row r="56" spans="1:12" ht="15.75" customHeight="1">
      <c r="A56" s="59"/>
      <c r="B56" s="58"/>
      <c r="C56" s="16" t="s">
        <v>79</v>
      </c>
      <c r="D56" s="36">
        <f t="shared" si="21"/>
        <v>17709.650000000001</v>
      </c>
      <c r="E56" s="36">
        <v>10709.65</v>
      </c>
      <c r="F56" s="36">
        <v>0</v>
      </c>
      <c r="G56" s="36">
        <f>0</f>
        <v>0</v>
      </c>
      <c r="H56" s="36">
        <v>2474</v>
      </c>
      <c r="I56" s="36">
        <v>4526</v>
      </c>
      <c r="J56" s="36">
        <v>0</v>
      </c>
      <c r="L56" s="6">
        <f>D54+D55+D56+D58</f>
        <v>190866.4</v>
      </c>
    </row>
    <row r="57" spans="1:12" ht="34.5" customHeight="1">
      <c r="A57" s="59"/>
      <c r="B57" s="58"/>
      <c r="C57" s="21" t="s">
        <v>81</v>
      </c>
      <c r="D57" s="39">
        <f>E57</f>
        <v>866.4</v>
      </c>
      <c r="E57" s="39">
        <v>866.4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</row>
    <row r="58" spans="1:12" ht="18.75" customHeight="1">
      <c r="A58" s="59"/>
      <c r="B58" s="58"/>
      <c r="C58" s="16" t="s">
        <v>5</v>
      </c>
      <c r="D58" s="36">
        <f t="shared" si="21"/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</row>
    <row r="59" spans="1:12" ht="18.75" customHeight="1">
      <c r="A59" s="59" t="s">
        <v>38</v>
      </c>
      <c r="B59" s="61" t="s">
        <v>61</v>
      </c>
      <c r="C59" s="16" t="s">
        <v>83</v>
      </c>
      <c r="D59" s="36">
        <f>SUM(D60:D63)</f>
        <v>68575</v>
      </c>
      <c r="E59" s="36">
        <f>E60+E61+E62+E63</f>
        <v>0</v>
      </c>
      <c r="F59" s="36">
        <f t="shared" ref="F59:J59" si="22">F60+F61+F62+F63</f>
        <v>0</v>
      </c>
      <c r="G59" s="36">
        <f t="shared" si="22"/>
        <v>0</v>
      </c>
      <c r="H59" s="36">
        <f>H60+H61+H62+H63</f>
        <v>68575</v>
      </c>
      <c r="I59" s="36">
        <f t="shared" si="22"/>
        <v>0</v>
      </c>
      <c r="J59" s="36">
        <f t="shared" si="22"/>
        <v>0</v>
      </c>
    </row>
    <row r="60" spans="1:12" ht="18.75" customHeight="1">
      <c r="A60" s="59"/>
      <c r="B60" s="62"/>
      <c r="C60" s="16" t="s">
        <v>2</v>
      </c>
      <c r="D60" s="36">
        <f>E60+F60+G60+H60+I60+J60</f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</row>
    <row r="61" spans="1:12" ht="20.25" customHeight="1">
      <c r="A61" s="59"/>
      <c r="B61" s="62"/>
      <c r="C61" s="16" t="s">
        <v>3</v>
      </c>
      <c r="D61" s="36">
        <f t="shared" ref="D61:D63" si="23">E61+F61+G61+H61+I61+J61</f>
        <v>65146</v>
      </c>
      <c r="E61" s="36">
        <v>0</v>
      </c>
      <c r="F61" s="36">
        <v>0</v>
      </c>
      <c r="G61" s="36">
        <v>0</v>
      </c>
      <c r="H61" s="36">
        <v>65146</v>
      </c>
      <c r="I61" s="36">
        <v>0</v>
      </c>
      <c r="J61" s="36">
        <v>0</v>
      </c>
    </row>
    <row r="62" spans="1:12" ht="19.5" customHeight="1">
      <c r="A62" s="59"/>
      <c r="B62" s="62"/>
      <c r="C62" s="16" t="s">
        <v>4</v>
      </c>
      <c r="D62" s="36">
        <f t="shared" si="23"/>
        <v>3429</v>
      </c>
      <c r="E62" s="36">
        <v>0</v>
      </c>
      <c r="F62" s="36">
        <v>0</v>
      </c>
      <c r="G62" s="36">
        <f>0</f>
        <v>0</v>
      </c>
      <c r="H62" s="36">
        <v>3429</v>
      </c>
      <c r="I62" s="36">
        <v>0</v>
      </c>
      <c r="J62" s="36">
        <v>0</v>
      </c>
    </row>
    <row r="63" spans="1:12" ht="21.75" customHeight="1">
      <c r="A63" s="59"/>
      <c r="B63" s="62"/>
      <c r="C63" s="16" t="s">
        <v>5</v>
      </c>
      <c r="D63" s="36">
        <f t="shared" si="23"/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</row>
    <row r="64" spans="1:12" ht="15.75" customHeight="1">
      <c r="A64" s="63" t="s">
        <v>39</v>
      </c>
      <c r="B64" s="56" t="s">
        <v>65</v>
      </c>
      <c r="C64" s="25" t="s">
        <v>83</v>
      </c>
      <c r="D64" s="36">
        <f>SUM(D65:D68)</f>
        <v>35000</v>
      </c>
      <c r="E64" s="36">
        <f>E65+E66+E67+E68</f>
        <v>0</v>
      </c>
      <c r="F64" s="36">
        <f t="shared" ref="F64:J64" si="24">F65+F66+F67+F68</f>
        <v>0</v>
      </c>
      <c r="G64" s="36">
        <f t="shared" si="24"/>
        <v>0</v>
      </c>
      <c r="H64" s="36">
        <f t="shared" si="24"/>
        <v>2300</v>
      </c>
      <c r="I64" s="36">
        <f t="shared" si="24"/>
        <v>32700</v>
      </c>
      <c r="J64" s="36">
        <f t="shared" si="24"/>
        <v>0</v>
      </c>
    </row>
    <row r="65" spans="1:10" ht="15.75">
      <c r="A65" s="63"/>
      <c r="B65" s="58"/>
      <c r="C65" s="25" t="s">
        <v>2</v>
      </c>
      <c r="D65" s="36">
        <f>E65+F65+G65+H65+I65+J65</f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</row>
    <row r="66" spans="1:10" ht="15.75">
      <c r="A66" s="63"/>
      <c r="B66" s="58"/>
      <c r="C66" s="25" t="s">
        <v>3</v>
      </c>
      <c r="D66" s="36">
        <f t="shared" ref="D66:D68" si="25">E66+F66+G66+H66+I66+J66</f>
        <v>31065</v>
      </c>
      <c r="E66" s="36">
        <v>0</v>
      </c>
      <c r="F66" s="36">
        <v>0</v>
      </c>
      <c r="G66" s="36">
        <v>0</v>
      </c>
      <c r="H66" s="36">
        <v>0</v>
      </c>
      <c r="I66" s="36">
        <v>31065</v>
      </c>
      <c r="J66" s="36">
        <v>0</v>
      </c>
    </row>
    <row r="67" spans="1:10" ht="20.25" customHeight="1">
      <c r="A67" s="63"/>
      <c r="B67" s="58"/>
      <c r="C67" s="25" t="s">
        <v>4</v>
      </c>
      <c r="D67" s="36">
        <f t="shared" si="25"/>
        <v>3935</v>
      </c>
      <c r="E67" s="36">
        <v>0</v>
      </c>
      <c r="F67" s="36">
        <v>0</v>
      </c>
      <c r="G67" s="36">
        <f>0</f>
        <v>0</v>
      </c>
      <c r="H67" s="36">
        <v>2300</v>
      </c>
      <c r="I67" s="36">
        <v>1635</v>
      </c>
      <c r="J67" s="36">
        <v>0</v>
      </c>
    </row>
    <row r="68" spans="1:10" ht="19.5" customHeight="1">
      <c r="A68" s="63"/>
      <c r="B68" s="58"/>
      <c r="C68" s="13" t="s">
        <v>5</v>
      </c>
      <c r="D68" s="36">
        <f t="shared" si="25"/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</row>
    <row r="69" spans="1:10" ht="15.75" customHeight="1">
      <c r="A69" s="59" t="s">
        <v>40</v>
      </c>
      <c r="B69" s="56" t="s">
        <v>62</v>
      </c>
      <c r="C69" s="16" t="s">
        <v>83</v>
      </c>
      <c r="D69" s="36">
        <f>SUM(D70:D73)</f>
        <v>31100</v>
      </c>
      <c r="E69" s="36">
        <f>E70+E71+E72+E73</f>
        <v>0</v>
      </c>
      <c r="F69" s="36">
        <f t="shared" ref="F69:J69" si="26">F70+F71+F72+F73</f>
        <v>2500</v>
      </c>
      <c r="G69" s="36">
        <f t="shared" si="26"/>
        <v>0</v>
      </c>
      <c r="H69" s="36">
        <f t="shared" si="26"/>
        <v>28600</v>
      </c>
      <c r="I69" s="36">
        <f t="shared" si="26"/>
        <v>0</v>
      </c>
      <c r="J69" s="36">
        <f t="shared" si="26"/>
        <v>0</v>
      </c>
    </row>
    <row r="70" spans="1:10" ht="15.75">
      <c r="A70" s="59"/>
      <c r="B70" s="58"/>
      <c r="C70" s="16" t="s">
        <v>2</v>
      </c>
      <c r="D70" s="36">
        <f>E70+F70+G70+H70+I70+J70</f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</row>
    <row r="71" spans="1:10" ht="15.75">
      <c r="A71" s="59"/>
      <c r="B71" s="58"/>
      <c r="C71" s="16" t="s">
        <v>3</v>
      </c>
      <c r="D71" s="36">
        <f t="shared" ref="D71:D73" si="27">E71+F71+G71+H71+I71+J71</f>
        <v>27170</v>
      </c>
      <c r="E71" s="36">
        <v>0</v>
      </c>
      <c r="F71" s="36">
        <v>0</v>
      </c>
      <c r="G71" s="36">
        <v>0</v>
      </c>
      <c r="H71" s="36">
        <v>27170</v>
      </c>
      <c r="I71" s="36">
        <v>0</v>
      </c>
      <c r="J71" s="36">
        <v>0</v>
      </c>
    </row>
    <row r="72" spans="1:10" ht="15.75">
      <c r="A72" s="59"/>
      <c r="B72" s="58"/>
      <c r="C72" s="16" t="s">
        <v>4</v>
      </c>
      <c r="D72" s="36">
        <f t="shared" si="27"/>
        <v>3930</v>
      </c>
      <c r="E72" s="36">
        <v>0</v>
      </c>
      <c r="F72" s="36">
        <v>2500</v>
      </c>
      <c r="G72" s="36">
        <v>0</v>
      </c>
      <c r="H72" s="36">
        <v>1430</v>
      </c>
      <c r="I72" s="36">
        <v>0</v>
      </c>
      <c r="J72" s="36">
        <v>0</v>
      </c>
    </row>
    <row r="73" spans="1:10" ht="50.25" customHeight="1">
      <c r="A73" s="59"/>
      <c r="B73" s="58"/>
      <c r="C73" s="16" t="s">
        <v>5</v>
      </c>
      <c r="D73" s="36">
        <f t="shared" si="27"/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</row>
    <row r="74" spans="1:10" ht="15.75" customHeight="1">
      <c r="A74" s="59" t="s">
        <v>59</v>
      </c>
      <c r="B74" s="56" t="s">
        <v>63</v>
      </c>
      <c r="C74" s="16" t="s">
        <v>83</v>
      </c>
      <c r="D74" s="36">
        <f>SUM(D75:D78)</f>
        <v>76500</v>
      </c>
      <c r="E74" s="36">
        <f>E75+E76+E77+E78</f>
        <v>0</v>
      </c>
      <c r="F74" s="36">
        <f t="shared" ref="F74:J74" si="28">F75+F76+F77+F78</f>
        <v>0</v>
      </c>
      <c r="G74" s="36">
        <f>G75+G76+G77+G78</f>
        <v>4700</v>
      </c>
      <c r="H74" s="36">
        <f t="shared" si="28"/>
        <v>0</v>
      </c>
      <c r="I74" s="36">
        <f t="shared" si="28"/>
        <v>71800</v>
      </c>
      <c r="J74" s="36">
        <f t="shared" si="28"/>
        <v>0</v>
      </c>
    </row>
    <row r="75" spans="1:10" ht="24.75" customHeight="1">
      <c r="A75" s="59"/>
      <c r="B75" s="58"/>
      <c r="C75" s="16" t="s">
        <v>2</v>
      </c>
      <c r="D75" s="36">
        <f>E75+F75+G75+H75+I75+J75</f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</row>
    <row r="76" spans="1:10" ht="18" customHeight="1">
      <c r="A76" s="59"/>
      <c r="B76" s="58"/>
      <c r="C76" s="16" t="s">
        <v>3</v>
      </c>
      <c r="D76" s="36">
        <f t="shared" ref="D76:D78" si="29">E76+F76+G76+H76+I76+J76</f>
        <v>68210</v>
      </c>
      <c r="E76" s="36">
        <v>0</v>
      </c>
      <c r="F76" s="36">
        <v>0</v>
      </c>
      <c r="G76" s="36">
        <v>0</v>
      </c>
      <c r="H76" s="36">
        <v>0</v>
      </c>
      <c r="I76" s="36">
        <v>68210</v>
      </c>
      <c r="J76" s="36">
        <v>0</v>
      </c>
    </row>
    <row r="77" spans="1:10" ht="20.25" customHeight="1">
      <c r="A77" s="59"/>
      <c r="B77" s="58"/>
      <c r="C77" s="16" t="s">
        <v>4</v>
      </c>
      <c r="D77" s="36">
        <f t="shared" si="29"/>
        <v>8290</v>
      </c>
      <c r="E77" s="36">
        <v>0</v>
      </c>
      <c r="F77" s="36">
        <v>0</v>
      </c>
      <c r="G77" s="36">
        <v>4700</v>
      </c>
      <c r="H77" s="36">
        <v>0</v>
      </c>
      <c r="I77" s="36">
        <v>3590</v>
      </c>
      <c r="J77" s="36">
        <v>0</v>
      </c>
    </row>
    <row r="78" spans="1:10" ht="33.75" customHeight="1">
      <c r="A78" s="59"/>
      <c r="B78" s="58"/>
      <c r="C78" s="16" t="s">
        <v>5</v>
      </c>
      <c r="D78" s="36">
        <f t="shared" si="29"/>
        <v>0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</row>
    <row r="79" spans="1:10" ht="18" customHeight="1">
      <c r="A79" s="59" t="s">
        <v>74</v>
      </c>
      <c r="B79" s="56" t="s">
        <v>70</v>
      </c>
      <c r="C79" s="16" t="s">
        <v>83</v>
      </c>
      <c r="D79" s="36">
        <f>E79+F79+G79+H79+I79+J79</f>
        <v>10148.799999999999</v>
      </c>
      <c r="E79" s="36">
        <f>E81+E82+E84+E86</f>
        <v>10148.799999999999</v>
      </c>
      <c r="F79" s="36">
        <f t="shared" ref="F79" si="30">F81+F82+F84+F86</f>
        <v>0</v>
      </c>
      <c r="G79" s="36">
        <v>0</v>
      </c>
      <c r="H79" s="36">
        <f t="shared" ref="H79:J79" si="31">H81+H82+H84+H86</f>
        <v>0</v>
      </c>
      <c r="I79" s="36">
        <v>0</v>
      </c>
      <c r="J79" s="36">
        <f t="shared" si="31"/>
        <v>0</v>
      </c>
    </row>
    <row r="80" spans="1:10" ht="37.5" hidden="1" customHeight="1">
      <c r="A80" s="59"/>
      <c r="B80" s="56"/>
      <c r="C80" s="21" t="s">
        <v>81</v>
      </c>
      <c r="D80" s="39">
        <f>E80</f>
        <v>4612.58</v>
      </c>
      <c r="E80" s="39">
        <v>4612.58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</row>
    <row r="81" spans="1:12" ht="18.75" customHeight="1">
      <c r="A81" s="59"/>
      <c r="B81" s="56"/>
      <c r="C81" s="16" t="s">
        <v>2</v>
      </c>
      <c r="D81" s="36">
        <f>E81+F81+G81+H81+I81+J81</f>
        <v>0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L81" s="6">
        <f>D81+D82+D84+D86</f>
        <v>10148.799999999999</v>
      </c>
    </row>
    <row r="82" spans="1:12" ht="18.75" customHeight="1">
      <c r="A82" s="59"/>
      <c r="B82" s="56"/>
      <c r="C82" s="16" t="s">
        <v>78</v>
      </c>
      <c r="D82" s="36">
        <f t="shared" ref="D82:D86" si="32">E82+F82+G82+H82+I82+J82</f>
        <v>9442.7999999999993</v>
      </c>
      <c r="E82" s="36">
        <v>9442.7999999999993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</row>
    <row r="83" spans="1:12" ht="35.25" customHeight="1">
      <c r="A83" s="59"/>
      <c r="B83" s="56"/>
      <c r="C83" s="21" t="s">
        <v>81</v>
      </c>
      <c r="D83" s="39">
        <f>E83</f>
        <v>4294</v>
      </c>
      <c r="E83" s="39">
        <v>4294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L83" s="6">
        <f>D81+D82+D84+D86</f>
        <v>10148.799999999999</v>
      </c>
    </row>
    <row r="84" spans="1:12" ht="18" customHeight="1">
      <c r="A84" s="59"/>
      <c r="B84" s="56"/>
      <c r="C84" s="16" t="s">
        <v>79</v>
      </c>
      <c r="D84" s="36">
        <f t="shared" si="32"/>
        <v>706</v>
      </c>
      <c r="E84" s="36">
        <v>706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</row>
    <row r="85" spans="1:12" ht="32.25" customHeight="1">
      <c r="A85" s="59"/>
      <c r="B85" s="56"/>
      <c r="C85" s="21" t="s">
        <v>81</v>
      </c>
      <c r="D85" s="39">
        <f>E85</f>
        <v>318.58</v>
      </c>
      <c r="E85" s="39">
        <v>318.58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</row>
    <row r="86" spans="1:12" ht="21" customHeight="1">
      <c r="A86" s="59"/>
      <c r="B86" s="56"/>
      <c r="C86" s="16" t="s">
        <v>5</v>
      </c>
      <c r="D86" s="36">
        <f t="shared" si="32"/>
        <v>0</v>
      </c>
      <c r="E86" s="36">
        <v>0</v>
      </c>
      <c r="F86" s="36">
        <v>0</v>
      </c>
      <c r="G86" s="36">
        <v>0</v>
      </c>
      <c r="H86" s="36">
        <v>0</v>
      </c>
      <c r="I86" s="36">
        <v>0</v>
      </c>
      <c r="J86" s="36">
        <v>0</v>
      </c>
      <c r="L86" s="6">
        <f>D82+D90+E55</f>
        <v>56952.55</v>
      </c>
    </row>
    <row r="87" spans="1:12" ht="20.25" customHeight="1">
      <c r="A87" s="59" t="s">
        <v>75</v>
      </c>
      <c r="B87" s="64" t="s">
        <v>71</v>
      </c>
      <c r="C87" s="16" t="s">
        <v>83</v>
      </c>
      <c r="D87" s="36">
        <f>D89+D90+D92+D94</f>
        <v>7901.5</v>
      </c>
      <c r="E87" s="36">
        <f>E89+E90+E92+E94</f>
        <v>7901.5</v>
      </c>
      <c r="F87" s="36">
        <f t="shared" ref="F87" si="33">F89+F90+F92+F94</f>
        <v>0</v>
      </c>
      <c r="G87" s="36">
        <f>G89+G90+G92+G94</f>
        <v>0</v>
      </c>
      <c r="H87" s="36">
        <f t="shared" ref="H87:J87" si="34">H89+H90+H92+H94</f>
        <v>0</v>
      </c>
      <c r="I87" s="36">
        <f t="shared" si="34"/>
        <v>0</v>
      </c>
      <c r="J87" s="36">
        <f t="shared" si="34"/>
        <v>0</v>
      </c>
    </row>
    <row r="88" spans="1:12" ht="36.75" hidden="1" customHeight="1">
      <c r="A88" s="59"/>
      <c r="B88" s="64"/>
      <c r="C88" s="21" t="s">
        <v>81</v>
      </c>
      <c r="D88" s="39">
        <f>E88</f>
        <v>6328.9</v>
      </c>
      <c r="E88" s="39">
        <v>6328.9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</row>
    <row r="89" spans="1:12" ht="21" customHeight="1">
      <c r="A89" s="59"/>
      <c r="B89" s="64"/>
      <c r="C89" s="16" t="s">
        <v>2</v>
      </c>
      <c r="D89" s="36">
        <f>E89+F89+G89+H89+I89+J89</f>
        <v>0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L89" s="18">
        <v>226698.3</v>
      </c>
    </row>
    <row r="90" spans="1:12" ht="33" customHeight="1">
      <c r="A90" s="59"/>
      <c r="B90" s="64"/>
      <c r="C90" s="16" t="s">
        <v>78</v>
      </c>
      <c r="D90" s="36">
        <f t="shared" ref="D90:D94" si="35">E90+F90+G90+H90+I90+J90</f>
        <v>7353</v>
      </c>
      <c r="E90" s="36">
        <v>7353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</row>
    <row r="91" spans="1:12" ht="33" customHeight="1">
      <c r="A91" s="59"/>
      <c r="B91" s="64"/>
      <c r="C91" s="21" t="s">
        <v>81</v>
      </c>
      <c r="D91" s="39">
        <f>E91</f>
        <v>5923.38</v>
      </c>
      <c r="E91" s="39">
        <v>5923.38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L91" s="6">
        <f>E89+E90+E92+E94</f>
        <v>7901.5</v>
      </c>
    </row>
    <row r="92" spans="1:12" ht="30.75" customHeight="1">
      <c r="A92" s="59"/>
      <c r="B92" s="64"/>
      <c r="C92" s="16" t="s">
        <v>79</v>
      </c>
      <c r="D92" s="36">
        <f t="shared" si="35"/>
        <v>548.5</v>
      </c>
      <c r="E92" s="36">
        <v>548.5</v>
      </c>
      <c r="F92" s="36">
        <v>0</v>
      </c>
      <c r="G92" s="36">
        <v>0</v>
      </c>
      <c r="H92" s="36">
        <v>0</v>
      </c>
      <c r="I92" s="36">
        <v>0</v>
      </c>
      <c r="J92" s="36">
        <v>0</v>
      </c>
      <c r="L92" s="6">
        <f>L89+L86</f>
        <v>283650.84999999998</v>
      </c>
    </row>
    <row r="93" spans="1:12" ht="37.5" customHeight="1">
      <c r="A93" s="59"/>
      <c r="B93" s="64"/>
      <c r="C93" s="21" t="s">
        <v>81</v>
      </c>
      <c r="D93" s="39">
        <f>E93</f>
        <v>405.5</v>
      </c>
      <c r="E93" s="39">
        <v>405.5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L93" s="6"/>
    </row>
    <row r="94" spans="1:12" ht="21" customHeight="1">
      <c r="A94" s="59"/>
      <c r="B94" s="64"/>
      <c r="C94" s="16" t="s">
        <v>5</v>
      </c>
      <c r="D94" s="36">
        <f t="shared" si="35"/>
        <v>0</v>
      </c>
      <c r="E94" s="36">
        <v>0</v>
      </c>
      <c r="F94" s="36">
        <v>0</v>
      </c>
      <c r="G94" s="36">
        <v>0</v>
      </c>
      <c r="H94" s="36">
        <v>0</v>
      </c>
      <c r="I94" s="36">
        <v>0</v>
      </c>
      <c r="J94" s="36">
        <v>0</v>
      </c>
      <c r="L94" s="19">
        <v>288888.90000000002</v>
      </c>
    </row>
    <row r="95" spans="1:12" ht="29.25" customHeight="1">
      <c r="A95" s="59" t="s">
        <v>41</v>
      </c>
      <c r="B95" s="64" t="s">
        <v>48</v>
      </c>
      <c r="C95" s="16" t="s">
        <v>83</v>
      </c>
      <c r="D95" s="36">
        <f>SUM(D96:D99)</f>
        <v>36700</v>
      </c>
      <c r="E95" s="36">
        <f t="shared" ref="E95:J95" si="36">SUM(E96:E99)</f>
        <v>0</v>
      </c>
      <c r="F95" s="36">
        <f t="shared" si="36"/>
        <v>0</v>
      </c>
      <c r="G95" s="36">
        <f t="shared" si="36"/>
        <v>0</v>
      </c>
      <c r="H95" s="36">
        <f t="shared" si="36"/>
        <v>36700</v>
      </c>
      <c r="I95" s="36">
        <f t="shared" si="36"/>
        <v>0</v>
      </c>
      <c r="J95" s="36">
        <f t="shared" si="36"/>
        <v>0</v>
      </c>
      <c r="L95" s="6">
        <f>L94-L92</f>
        <v>5238.0500000000466</v>
      </c>
    </row>
    <row r="96" spans="1:12" ht="42" customHeight="1">
      <c r="A96" s="59"/>
      <c r="B96" s="64"/>
      <c r="C96" s="16" t="s">
        <v>2</v>
      </c>
      <c r="D96" s="36">
        <f>E96+F96+G96+H96+I96+J96</f>
        <v>0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36">
        <v>0</v>
      </c>
    </row>
    <row r="97" spans="1:10" ht="33" customHeight="1">
      <c r="A97" s="59"/>
      <c r="B97" s="64"/>
      <c r="C97" s="16" t="s">
        <v>3</v>
      </c>
      <c r="D97" s="36">
        <f t="shared" ref="D97:D99" si="37">E97+F97+G97+H97+I97+J97</f>
        <v>34900</v>
      </c>
      <c r="E97" s="36">
        <v>0</v>
      </c>
      <c r="F97" s="36">
        <v>0</v>
      </c>
      <c r="G97" s="36">
        <v>0</v>
      </c>
      <c r="H97" s="36">
        <v>34900</v>
      </c>
      <c r="I97" s="36">
        <v>0</v>
      </c>
      <c r="J97" s="36">
        <v>0</v>
      </c>
    </row>
    <row r="98" spans="1:10" ht="35.25" customHeight="1">
      <c r="A98" s="59"/>
      <c r="B98" s="64"/>
      <c r="C98" s="16" t="s">
        <v>4</v>
      </c>
      <c r="D98" s="36">
        <f t="shared" si="37"/>
        <v>1800</v>
      </c>
      <c r="E98" s="36">
        <v>0</v>
      </c>
      <c r="F98" s="36">
        <v>0</v>
      </c>
      <c r="G98" s="36">
        <f>0</f>
        <v>0</v>
      </c>
      <c r="H98" s="36">
        <v>1800</v>
      </c>
      <c r="I98" s="36">
        <v>0</v>
      </c>
      <c r="J98" s="36">
        <v>0</v>
      </c>
    </row>
    <row r="99" spans="1:10" ht="90.75" customHeight="1">
      <c r="A99" s="59"/>
      <c r="B99" s="64"/>
      <c r="C99" s="16" t="s">
        <v>5</v>
      </c>
      <c r="D99" s="36">
        <f t="shared" si="37"/>
        <v>0</v>
      </c>
      <c r="E99" s="36">
        <v>0</v>
      </c>
      <c r="F99" s="36">
        <v>0</v>
      </c>
      <c r="G99" s="36">
        <v>0</v>
      </c>
      <c r="H99" s="36">
        <v>0</v>
      </c>
      <c r="I99" s="36">
        <v>0</v>
      </c>
      <c r="J99" s="36">
        <v>0</v>
      </c>
    </row>
    <row r="100" spans="1:10" ht="15.75" customHeight="1">
      <c r="A100" s="59" t="s">
        <v>42</v>
      </c>
      <c r="B100" s="64" t="s">
        <v>49</v>
      </c>
      <c r="C100" s="16" t="s">
        <v>83</v>
      </c>
      <c r="D100" s="36">
        <f>SUM(D101:D104)</f>
        <v>396015.8</v>
      </c>
      <c r="E100" s="36">
        <f>E101+E102+E103+E104</f>
        <v>6015.8</v>
      </c>
      <c r="F100" s="36">
        <f t="shared" ref="F100:J100" si="38">F101+F102+F103+F104</f>
        <v>3000</v>
      </c>
      <c r="G100" s="36">
        <f t="shared" si="38"/>
        <v>7000</v>
      </c>
      <c r="H100" s="36">
        <f t="shared" si="38"/>
        <v>190000</v>
      </c>
      <c r="I100" s="36">
        <f t="shared" si="38"/>
        <v>190000</v>
      </c>
      <c r="J100" s="36">
        <f t="shared" si="38"/>
        <v>0</v>
      </c>
    </row>
    <row r="101" spans="1:10" ht="15.75">
      <c r="A101" s="59"/>
      <c r="B101" s="65"/>
      <c r="C101" s="16" t="s">
        <v>2</v>
      </c>
      <c r="D101" s="36">
        <f>E101+F101+G101+H101+I101+J101</f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v>0</v>
      </c>
      <c r="J101" s="36">
        <v>0</v>
      </c>
    </row>
    <row r="102" spans="1:10" ht="15.75">
      <c r="A102" s="59"/>
      <c r="B102" s="65"/>
      <c r="C102" s="16" t="s">
        <v>3</v>
      </c>
      <c r="D102" s="36">
        <f t="shared" ref="D102:D104" si="39">E102+F102+G102+H102+I102+J102</f>
        <v>361000</v>
      </c>
      <c r="E102" s="36">
        <v>0</v>
      </c>
      <c r="F102" s="36">
        <v>0</v>
      </c>
      <c r="G102" s="36">
        <v>0</v>
      </c>
      <c r="H102" s="36">
        <v>180500</v>
      </c>
      <c r="I102" s="36">
        <v>180500</v>
      </c>
      <c r="J102" s="36">
        <v>0</v>
      </c>
    </row>
    <row r="103" spans="1:10" ht="15.75">
      <c r="A103" s="59"/>
      <c r="B103" s="65"/>
      <c r="C103" s="16" t="s">
        <v>4</v>
      </c>
      <c r="D103" s="36">
        <f t="shared" si="39"/>
        <v>35015.800000000003</v>
      </c>
      <c r="E103" s="36">
        <v>6015.8</v>
      </c>
      <c r="F103" s="36">
        <v>3000</v>
      </c>
      <c r="G103" s="36">
        <v>7000</v>
      </c>
      <c r="H103" s="36">
        <v>9500</v>
      </c>
      <c r="I103" s="36">
        <v>9500</v>
      </c>
      <c r="J103" s="36">
        <v>0</v>
      </c>
    </row>
    <row r="104" spans="1:10" ht="31.5">
      <c r="A104" s="59"/>
      <c r="B104" s="65"/>
      <c r="C104" s="16" t="s">
        <v>5</v>
      </c>
      <c r="D104" s="36">
        <f t="shared" si="39"/>
        <v>0</v>
      </c>
      <c r="E104" s="36">
        <v>0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</row>
    <row r="105" spans="1:10" ht="22.5" customHeight="1">
      <c r="A105" s="59" t="s">
        <v>43</v>
      </c>
      <c r="B105" s="64" t="s">
        <v>50</v>
      </c>
      <c r="C105" s="16" t="s">
        <v>83</v>
      </c>
      <c r="D105" s="36">
        <f>SUM(D106:D109)</f>
        <v>91258</v>
      </c>
      <c r="E105" s="36">
        <f>E106+E107+E108+E109</f>
        <v>2790</v>
      </c>
      <c r="F105" s="36">
        <f>F106+F107+F108+F109</f>
        <v>3000</v>
      </c>
      <c r="G105" s="36">
        <f t="shared" ref="G105:J105" si="40">G106+G107+G108+G109</f>
        <v>3000</v>
      </c>
      <c r="H105" s="36">
        <f t="shared" si="40"/>
        <v>0</v>
      </c>
      <c r="I105" s="36">
        <f t="shared" si="40"/>
        <v>82468</v>
      </c>
      <c r="J105" s="36">
        <f t="shared" si="40"/>
        <v>0</v>
      </c>
    </row>
    <row r="106" spans="1:10" ht="23.25" customHeight="1">
      <c r="A106" s="59"/>
      <c r="B106" s="65"/>
      <c r="C106" s="16" t="s">
        <v>2</v>
      </c>
      <c r="D106" s="36">
        <f>E106+F106+G106+H106+I106+J106</f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</row>
    <row r="107" spans="1:10" ht="20.25" customHeight="1">
      <c r="A107" s="59"/>
      <c r="B107" s="65"/>
      <c r="C107" s="16" t="s">
        <v>3</v>
      </c>
      <c r="D107" s="36">
        <f t="shared" ref="D107:D109" si="41">E107+F107+G107+H107+I107+J107</f>
        <v>76210</v>
      </c>
      <c r="E107" s="36">
        <v>0</v>
      </c>
      <c r="F107" s="36">
        <v>0</v>
      </c>
      <c r="G107" s="36">
        <v>0</v>
      </c>
      <c r="H107" s="36">
        <v>0</v>
      </c>
      <c r="I107" s="36">
        <v>76210</v>
      </c>
      <c r="J107" s="36">
        <v>0</v>
      </c>
    </row>
    <row r="108" spans="1:10" ht="21.75" customHeight="1">
      <c r="A108" s="59"/>
      <c r="B108" s="65"/>
      <c r="C108" s="16" t="s">
        <v>4</v>
      </c>
      <c r="D108" s="36">
        <f t="shared" si="41"/>
        <v>15048</v>
      </c>
      <c r="E108" s="36">
        <v>2790</v>
      </c>
      <c r="F108" s="36">
        <v>3000</v>
      </c>
      <c r="G108" s="36">
        <v>3000</v>
      </c>
      <c r="H108" s="36">
        <v>0</v>
      </c>
      <c r="I108" s="36">
        <v>6258</v>
      </c>
      <c r="J108" s="36">
        <v>0</v>
      </c>
    </row>
    <row r="109" spans="1:10" ht="48.75" customHeight="1">
      <c r="A109" s="59"/>
      <c r="B109" s="65"/>
      <c r="C109" s="16" t="s">
        <v>5</v>
      </c>
      <c r="D109" s="36">
        <f t="shared" si="41"/>
        <v>0</v>
      </c>
      <c r="E109" s="36">
        <v>0</v>
      </c>
      <c r="F109" s="36">
        <v>0</v>
      </c>
      <c r="G109" s="36">
        <v>0</v>
      </c>
      <c r="H109" s="36">
        <v>0</v>
      </c>
      <c r="I109" s="36">
        <v>0</v>
      </c>
      <c r="J109" s="36">
        <v>0</v>
      </c>
    </row>
    <row r="110" spans="1:10" ht="15.75" customHeight="1">
      <c r="A110" s="59" t="s">
        <v>44</v>
      </c>
      <c r="B110" s="56" t="s">
        <v>68</v>
      </c>
      <c r="C110" s="16" t="s">
        <v>83</v>
      </c>
      <c r="D110" s="36">
        <f>SUM(D111:D114)</f>
        <v>47500</v>
      </c>
      <c r="E110" s="36">
        <f>E111+E112+E113+E114</f>
        <v>0</v>
      </c>
      <c r="F110" s="36">
        <f t="shared" ref="F110:J110" si="42">F111+F112+F113+F114</f>
        <v>0</v>
      </c>
      <c r="G110" s="36">
        <f t="shared" si="42"/>
        <v>47500</v>
      </c>
      <c r="H110" s="36">
        <f t="shared" si="42"/>
        <v>0</v>
      </c>
      <c r="I110" s="36">
        <f t="shared" si="42"/>
        <v>0</v>
      </c>
      <c r="J110" s="36">
        <f t="shared" si="42"/>
        <v>0</v>
      </c>
    </row>
    <row r="111" spans="1:10" ht="15.75">
      <c r="A111" s="59"/>
      <c r="B111" s="58"/>
      <c r="C111" s="16" t="s">
        <v>2</v>
      </c>
      <c r="D111" s="36">
        <f>E111+F111+G111+H111+I111+J111</f>
        <v>46500</v>
      </c>
      <c r="E111" s="36">
        <v>0</v>
      </c>
      <c r="F111" s="36">
        <v>0</v>
      </c>
      <c r="G111" s="36">
        <v>46500</v>
      </c>
      <c r="H111" s="36">
        <v>0</v>
      </c>
      <c r="I111" s="36">
        <v>0</v>
      </c>
      <c r="J111" s="36">
        <v>0</v>
      </c>
    </row>
    <row r="112" spans="1:10" ht="15.75">
      <c r="A112" s="59"/>
      <c r="B112" s="58"/>
      <c r="C112" s="16" t="s">
        <v>3</v>
      </c>
      <c r="D112" s="36">
        <f t="shared" ref="D112:D114" si="43">E112+F112+G112+H112+I112+J112</f>
        <v>0</v>
      </c>
      <c r="E112" s="36">
        <v>0</v>
      </c>
      <c r="F112" s="36">
        <v>0</v>
      </c>
      <c r="G112" s="36">
        <v>0</v>
      </c>
      <c r="H112" s="36">
        <v>0</v>
      </c>
      <c r="I112" s="36">
        <v>0</v>
      </c>
      <c r="J112" s="36">
        <v>0</v>
      </c>
    </row>
    <row r="113" spans="1:10" ht="15.75">
      <c r="A113" s="59"/>
      <c r="B113" s="58"/>
      <c r="C113" s="16" t="s">
        <v>4</v>
      </c>
      <c r="D113" s="36">
        <f t="shared" si="43"/>
        <v>1000</v>
      </c>
      <c r="E113" s="36">
        <v>0</v>
      </c>
      <c r="F113" s="36">
        <v>0</v>
      </c>
      <c r="G113" s="36">
        <v>1000</v>
      </c>
      <c r="H113" s="36">
        <v>0</v>
      </c>
      <c r="I113" s="36">
        <v>0</v>
      </c>
      <c r="J113" s="36">
        <v>0</v>
      </c>
    </row>
    <row r="114" spans="1:10" ht="17.25" customHeight="1">
      <c r="A114" s="59"/>
      <c r="B114" s="58"/>
      <c r="C114" s="16" t="s">
        <v>5</v>
      </c>
      <c r="D114" s="36">
        <f t="shared" si="43"/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</row>
    <row r="115" spans="1:10" ht="15.75" customHeight="1">
      <c r="A115" s="59" t="s">
        <v>45</v>
      </c>
      <c r="B115" s="59" t="s">
        <v>34</v>
      </c>
      <c r="C115" s="16" t="s">
        <v>1</v>
      </c>
      <c r="D115" s="36">
        <f>SUM(D116:D119)</f>
        <v>4093.9</v>
      </c>
      <c r="E115" s="36">
        <f>E116+E117+E118+E119</f>
        <v>4093.9</v>
      </c>
      <c r="F115" s="36">
        <f t="shared" ref="F115:J115" si="44">F116+F117+F118+F119</f>
        <v>0</v>
      </c>
      <c r="G115" s="36">
        <f t="shared" si="44"/>
        <v>0</v>
      </c>
      <c r="H115" s="36">
        <f t="shared" si="44"/>
        <v>0</v>
      </c>
      <c r="I115" s="36">
        <f t="shared" si="44"/>
        <v>0</v>
      </c>
      <c r="J115" s="36">
        <f t="shared" si="44"/>
        <v>0</v>
      </c>
    </row>
    <row r="116" spans="1:10" ht="15.75">
      <c r="A116" s="59"/>
      <c r="B116" s="66"/>
      <c r="C116" s="16" t="s">
        <v>2</v>
      </c>
      <c r="D116" s="36">
        <f>E116+F116+G116+H116+I116+J116</f>
        <v>0</v>
      </c>
      <c r="E116" s="36">
        <v>0</v>
      </c>
      <c r="F116" s="36">
        <v>0</v>
      </c>
      <c r="G116" s="36">
        <v>0</v>
      </c>
      <c r="H116" s="36">
        <v>0</v>
      </c>
      <c r="I116" s="36">
        <v>0</v>
      </c>
      <c r="J116" s="36">
        <v>0</v>
      </c>
    </row>
    <row r="117" spans="1:10" ht="15.75">
      <c r="A117" s="59"/>
      <c r="B117" s="66"/>
      <c r="C117" s="16" t="s">
        <v>3</v>
      </c>
      <c r="D117" s="36">
        <f t="shared" ref="D117:D119" si="45">E117+F117+G117+H117+I117+J117</f>
        <v>0</v>
      </c>
      <c r="E117" s="36">
        <v>0</v>
      </c>
      <c r="F117" s="36">
        <v>0</v>
      </c>
      <c r="G117" s="36">
        <v>0</v>
      </c>
      <c r="H117" s="36">
        <v>0</v>
      </c>
      <c r="I117" s="36">
        <v>0</v>
      </c>
      <c r="J117" s="36">
        <v>0</v>
      </c>
    </row>
    <row r="118" spans="1:10" ht="15.75">
      <c r="A118" s="59"/>
      <c r="B118" s="66"/>
      <c r="C118" s="16" t="s">
        <v>4</v>
      </c>
      <c r="D118" s="36">
        <f t="shared" si="45"/>
        <v>4093.9</v>
      </c>
      <c r="E118" s="36">
        <v>4093.9</v>
      </c>
      <c r="F118" s="36">
        <v>0</v>
      </c>
      <c r="G118" s="36">
        <v>0</v>
      </c>
      <c r="H118" s="36">
        <v>0</v>
      </c>
      <c r="I118" s="36">
        <v>0</v>
      </c>
      <c r="J118" s="36">
        <v>0</v>
      </c>
    </row>
    <row r="119" spans="1:10" ht="19.5" customHeight="1">
      <c r="A119" s="59"/>
      <c r="B119" s="66"/>
      <c r="C119" s="16" t="s">
        <v>5</v>
      </c>
      <c r="D119" s="36">
        <f t="shared" si="45"/>
        <v>0</v>
      </c>
      <c r="E119" s="36">
        <v>0</v>
      </c>
      <c r="F119" s="36">
        <v>0</v>
      </c>
      <c r="G119" s="36">
        <v>0</v>
      </c>
      <c r="H119" s="36">
        <v>0</v>
      </c>
      <c r="I119" s="36">
        <v>0</v>
      </c>
      <c r="J119" s="36">
        <v>0</v>
      </c>
    </row>
    <row r="120" spans="1:10" ht="15.75" customHeight="1">
      <c r="A120" s="59" t="s">
        <v>60</v>
      </c>
      <c r="B120" s="56" t="s">
        <v>35</v>
      </c>
      <c r="C120" s="16" t="s">
        <v>83</v>
      </c>
      <c r="D120" s="36">
        <f>SUM(D121:D124)</f>
        <v>12370</v>
      </c>
      <c r="E120" s="36">
        <f>E121+E122+E123+E124</f>
        <v>12370</v>
      </c>
      <c r="F120" s="36">
        <f t="shared" ref="F120:J120" si="46">F121+F122+F123+F124</f>
        <v>0</v>
      </c>
      <c r="G120" s="36">
        <f t="shared" si="46"/>
        <v>0</v>
      </c>
      <c r="H120" s="36">
        <f t="shared" si="46"/>
        <v>0</v>
      </c>
      <c r="I120" s="36">
        <f t="shared" si="46"/>
        <v>0</v>
      </c>
      <c r="J120" s="36">
        <f t="shared" si="46"/>
        <v>0</v>
      </c>
    </row>
    <row r="121" spans="1:10" ht="15.75">
      <c r="A121" s="59"/>
      <c r="B121" s="58"/>
      <c r="C121" s="16" t="s">
        <v>2</v>
      </c>
      <c r="D121" s="36">
        <f>E121+F121+G121+H121+I121+J121</f>
        <v>0</v>
      </c>
      <c r="E121" s="36">
        <v>0</v>
      </c>
      <c r="F121" s="36">
        <v>0</v>
      </c>
      <c r="G121" s="36">
        <v>0</v>
      </c>
      <c r="H121" s="36">
        <v>0</v>
      </c>
      <c r="I121" s="36">
        <v>0</v>
      </c>
      <c r="J121" s="36">
        <v>0</v>
      </c>
    </row>
    <row r="122" spans="1:10" ht="15.75">
      <c r="A122" s="59"/>
      <c r="B122" s="58"/>
      <c r="C122" s="16" t="s">
        <v>3</v>
      </c>
      <c r="D122" s="36">
        <f t="shared" ref="D122:D124" si="47">E122+F122+G122+H122+I122+J122</f>
        <v>0</v>
      </c>
      <c r="E122" s="36">
        <v>0</v>
      </c>
      <c r="F122" s="36">
        <v>0</v>
      </c>
      <c r="G122" s="36">
        <v>0</v>
      </c>
      <c r="H122" s="36">
        <v>0</v>
      </c>
      <c r="I122" s="36">
        <v>0</v>
      </c>
      <c r="J122" s="36">
        <v>0</v>
      </c>
    </row>
    <row r="123" spans="1:10" ht="15.75">
      <c r="A123" s="59"/>
      <c r="B123" s="58"/>
      <c r="C123" s="16" t="s">
        <v>4</v>
      </c>
      <c r="D123" s="36">
        <f t="shared" si="47"/>
        <v>12370</v>
      </c>
      <c r="E123" s="36">
        <v>12370</v>
      </c>
      <c r="F123" s="36">
        <v>0</v>
      </c>
      <c r="G123" s="36">
        <v>0</v>
      </c>
      <c r="H123" s="36">
        <v>0</v>
      </c>
      <c r="I123" s="36">
        <v>0</v>
      </c>
      <c r="J123" s="36">
        <v>0</v>
      </c>
    </row>
    <row r="124" spans="1:10" ht="19.5" customHeight="1">
      <c r="A124" s="59"/>
      <c r="B124" s="58"/>
      <c r="C124" s="16" t="s">
        <v>5</v>
      </c>
      <c r="D124" s="36">
        <f t="shared" si="47"/>
        <v>0</v>
      </c>
      <c r="E124" s="36">
        <v>0</v>
      </c>
      <c r="F124" s="36">
        <v>0</v>
      </c>
      <c r="G124" s="36">
        <v>0</v>
      </c>
      <c r="H124" s="36">
        <v>0</v>
      </c>
      <c r="I124" s="36">
        <v>0</v>
      </c>
      <c r="J124" s="36">
        <v>0</v>
      </c>
    </row>
    <row r="125" spans="1:10" ht="15.75" customHeight="1">
      <c r="A125" s="59" t="s">
        <v>76</v>
      </c>
      <c r="B125" s="56" t="s">
        <v>37</v>
      </c>
      <c r="C125" s="16" t="s">
        <v>83</v>
      </c>
      <c r="D125" s="36">
        <f>SUM(D126:D129)</f>
        <v>17252</v>
      </c>
      <c r="E125" s="36">
        <f>E126+E127+E128+E129</f>
        <v>0</v>
      </c>
      <c r="F125" s="36">
        <f t="shared" ref="F125:J125" si="48">F126+F127+F128+F129</f>
        <v>7288.8</v>
      </c>
      <c r="G125" s="36">
        <f t="shared" si="48"/>
        <v>9963.2000000000007</v>
      </c>
      <c r="H125" s="36">
        <f t="shared" si="48"/>
        <v>0</v>
      </c>
      <c r="I125" s="36">
        <f t="shared" si="48"/>
        <v>0</v>
      </c>
      <c r="J125" s="36">
        <f t="shared" si="48"/>
        <v>0</v>
      </c>
    </row>
    <row r="126" spans="1:10" ht="15.75">
      <c r="A126" s="59"/>
      <c r="B126" s="58"/>
      <c r="C126" s="16" t="s">
        <v>2</v>
      </c>
      <c r="D126" s="36">
        <f>E126+F126+G126+H126+I126+J126</f>
        <v>0</v>
      </c>
      <c r="E126" s="36">
        <v>0</v>
      </c>
      <c r="F126" s="36">
        <v>0</v>
      </c>
      <c r="G126" s="36">
        <v>0</v>
      </c>
      <c r="H126" s="36">
        <v>0</v>
      </c>
      <c r="I126" s="36">
        <v>0</v>
      </c>
      <c r="J126" s="36">
        <v>0</v>
      </c>
    </row>
    <row r="127" spans="1:10" ht="15.75">
      <c r="A127" s="59"/>
      <c r="B127" s="58"/>
      <c r="C127" s="16" t="s">
        <v>3</v>
      </c>
      <c r="D127" s="36">
        <f t="shared" ref="D127:D129" si="49">E127+F127+G127+H127+I127+J127</f>
        <v>0</v>
      </c>
      <c r="E127" s="36">
        <v>0</v>
      </c>
      <c r="F127" s="36">
        <v>0</v>
      </c>
      <c r="G127" s="36">
        <v>0</v>
      </c>
      <c r="H127" s="36">
        <v>0</v>
      </c>
      <c r="I127" s="36">
        <v>0</v>
      </c>
      <c r="J127" s="36">
        <v>0</v>
      </c>
    </row>
    <row r="128" spans="1:10" ht="15.75">
      <c r="A128" s="59"/>
      <c r="B128" s="58"/>
      <c r="C128" s="16" t="s">
        <v>4</v>
      </c>
      <c r="D128" s="36">
        <f t="shared" si="49"/>
        <v>17252</v>
      </c>
      <c r="E128" s="36">
        <v>0</v>
      </c>
      <c r="F128" s="36">
        <v>7288.8</v>
      </c>
      <c r="G128" s="36">
        <v>9963.2000000000007</v>
      </c>
      <c r="H128" s="36">
        <v>0</v>
      </c>
      <c r="I128" s="36">
        <v>0</v>
      </c>
      <c r="J128" s="36">
        <v>0</v>
      </c>
    </row>
    <row r="129" spans="1:11" ht="18" customHeight="1">
      <c r="A129" s="59"/>
      <c r="B129" s="58"/>
      <c r="C129" s="16" t="s">
        <v>5</v>
      </c>
      <c r="D129" s="36">
        <f t="shared" si="49"/>
        <v>0</v>
      </c>
      <c r="E129" s="36">
        <v>0</v>
      </c>
      <c r="F129" s="36">
        <v>0</v>
      </c>
      <c r="G129" s="36">
        <v>0</v>
      </c>
      <c r="H129" s="36">
        <v>0</v>
      </c>
      <c r="I129" s="36">
        <v>0</v>
      </c>
      <c r="J129" s="36">
        <v>0</v>
      </c>
    </row>
    <row r="130" spans="1:11" ht="15.75" customHeight="1">
      <c r="A130" s="66" t="s">
        <v>77</v>
      </c>
      <c r="B130" s="58" t="s">
        <v>51</v>
      </c>
      <c r="C130" s="14" t="s">
        <v>83</v>
      </c>
      <c r="D130" s="34">
        <f>SUM(D131:D134)</f>
        <v>39088.800000000003</v>
      </c>
      <c r="E130" s="34">
        <f>SUM(E131:E134)</f>
        <v>7071.9</v>
      </c>
      <c r="F130" s="34">
        <f t="shared" ref="F130:J132" si="50">F135+F140+F145+F150</f>
        <v>500.04719999999998</v>
      </c>
      <c r="G130" s="34">
        <f t="shared" si="50"/>
        <v>500</v>
      </c>
      <c r="H130" s="34">
        <f t="shared" si="50"/>
        <v>9181.9111127039996</v>
      </c>
      <c r="I130" s="34">
        <f t="shared" si="50"/>
        <v>10311.291662395679</v>
      </c>
      <c r="J130" s="34">
        <f t="shared" si="50"/>
        <v>11523.723091556385</v>
      </c>
    </row>
    <row r="131" spans="1:11" ht="18" customHeight="1">
      <c r="A131" s="66"/>
      <c r="B131" s="67"/>
      <c r="C131" s="14" t="s">
        <v>2</v>
      </c>
      <c r="D131" s="34">
        <f>E131+F131+G131+H131+I131+J131</f>
        <v>3500</v>
      </c>
      <c r="E131" s="34">
        <f>3500</f>
        <v>3500</v>
      </c>
      <c r="F131" s="34">
        <f t="shared" si="50"/>
        <v>0</v>
      </c>
      <c r="G131" s="34">
        <f t="shared" si="50"/>
        <v>0</v>
      </c>
      <c r="H131" s="34">
        <f t="shared" si="50"/>
        <v>0</v>
      </c>
      <c r="I131" s="34">
        <f t="shared" si="50"/>
        <v>0</v>
      </c>
      <c r="J131" s="34">
        <f t="shared" si="50"/>
        <v>0</v>
      </c>
    </row>
    <row r="132" spans="1:11" ht="18.75" customHeight="1">
      <c r="A132" s="66"/>
      <c r="B132" s="67"/>
      <c r="C132" s="14" t="s">
        <v>3</v>
      </c>
      <c r="D132" s="34">
        <f t="shared" ref="D132:D134" si="51">E132+F132+G132+H132+I132+J132</f>
        <v>1500</v>
      </c>
      <c r="E132" s="34">
        <f>1500</f>
        <v>1500</v>
      </c>
      <c r="F132" s="34">
        <f t="shared" si="50"/>
        <v>0</v>
      </c>
      <c r="G132" s="34">
        <f t="shared" si="50"/>
        <v>0</v>
      </c>
      <c r="H132" s="34">
        <f t="shared" si="50"/>
        <v>0</v>
      </c>
      <c r="I132" s="34">
        <f t="shared" si="50"/>
        <v>0</v>
      </c>
      <c r="J132" s="34">
        <f t="shared" si="50"/>
        <v>0</v>
      </c>
    </row>
    <row r="133" spans="1:11" ht="26.25" customHeight="1">
      <c r="A133" s="66"/>
      <c r="B133" s="67"/>
      <c r="C133" s="14" t="s">
        <v>4</v>
      </c>
      <c r="D133" s="34">
        <f>E133+F133+G133+H133+I133+J133</f>
        <v>34088.800000000003</v>
      </c>
      <c r="E133" s="34">
        <v>2071.9</v>
      </c>
      <c r="F133" s="34">
        <v>500</v>
      </c>
      <c r="G133" s="34">
        <v>500</v>
      </c>
      <c r="H133" s="34">
        <v>9181.9</v>
      </c>
      <c r="I133" s="34">
        <v>10311.299999999999</v>
      </c>
      <c r="J133" s="34">
        <v>11523.7</v>
      </c>
      <c r="K133">
        <v>11523.7</v>
      </c>
    </row>
    <row r="134" spans="1:11" ht="63" customHeight="1">
      <c r="A134" s="66"/>
      <c r="B134" s="67"/>
      <c r="C134" s="14" t="s">
        <v>5</v>
      </c>
      <c r="D134" s="34">
        <f t="shared" si="51"/>
        <v>0</v>
      </c>
      <c r="E134" s="34">
        <f t="shared" ref="E134:J134" si="52">E139+E144+E149+E154</f>
        <v>0</v>
      </c>
      <c r="F134" s="34">
        <f t="shared" si="52"/>
        <v>0</v>
      </c>
      <c r="G134" s="34">
        <f t="shared" si="52"/>
        <v>0</v>
      </c>
      <c r="H134" s="34">
        <f t="shared" si="52"/>
        <v>0</v>
      </c>
      <c r="I134" s="34">
        <f t="shared" si="52"/>
        <v>0</v>
      </c>
      <c r="J134" s="34">
        <f t="shared" si="52"/>
        <v>0</v>
      </c>
    </row>
    <row r="135" spans="1:11" ht="20.25" hidden="1" customHeight="1">
      <c r="A135" s="66"/>
      <c r="B135" s="66" t="s">
        <v>17</v>
      </c>
      <c r="C135" s="14" t="s">
        <v>1</v>
      </c>
      <c r="D135" s="40">
        <f>SUM(D136:D139)</f>
        <v>18076.960287692142</v>
      </c>
      <c r="E135" s="41">
        <f>SUM(E136:E139)</f>
        <v>0</v>
      </c>
      <c r="F135" s="41">
        <f t="shared" ref="F135:J135" si="53">SUM(F136:F139)</f>
        <v>0</v>
      </c>
      <c r="G135" s="41">
        <f t="shared" si="53"/>
        <v>0</v>
      </c>
      <c r="H135" s="41">
        <f t="shared" si="53"/>
        <v>5762.4533714879999</v>
      </c>
      <c r="I135" s="41">
        <f t="shared" si="53"/>
        <v>6021.7637732049598</v>
      </c>
      <c r="J135" s="41">
        <f t="shared" si="53"/>
        <v>6292.743142999183</v>
      </c>
    </row>
    <row r="136" spans="1:11" ht="15.75" hidden="1">
      <c r="A136" s="66"/>
      <c r="B136" s="66"/>
      <c r="C136" s="14" t="s">
        <v>2</v>
      </c>
      <c r="D136" s="42">
        <f>SUM(E136:J136)</f>
        <v>0</v>
      </c>
      <c r="E136" s="34">
        <v>0</v>
      </c>
      <c r="F136" s="34">
        <v>0</v>
      </c>
      <c r="G136" s="34">
        <v>0</v>
      </c>
      <c r="H136" s="34">
        <v>0</v>
      </c>
      <c r="I136" s="34">
        <v>0</v>
      </c>
      <c r="J136" s="34">
        <v>0</v>
      </c>
    </row>
    <row r="137" spans="1:11" ht="15.75" hidden="1">
      <c r="A137" s="66"/>
      <c r="B137" s="66"/>
      <c r="C137" s="14" t="s">
        <v>3</v>
      </c>
      <c r="D137" s="42">
        <f>SUM(E137:J137)</f>
        <v>0</v>
      </c>
      <c r="E137" s="34">
        <v>0</v>
      </c>
      <c r="F137" s="34">
        <v>0</v>
      </c>
      <c r="G137" s="34">
        <v>0</v>
      </c>
      <c r="H137" s="34">
        <v>0</v>
      </c>
      <c r="I137" s="34">
        <v>0</v>
      </c>
      <c r="J137" s="34">
        <v>0</v>
      </c>
    </row>
    <row r="138" spans="1:11" ht="15.75" hidden="1">
      <c r="A138" s="66"/>
      <c r="B138" s="66"/>
      <c r="C138" s="14" t="s">
        <v>4</v>
      </c>
      <c r="D138" s="42">
        <f>SUM(E138:J138)</f>
        <v>18076.960287692142</v>
      </c>
      <c r="E138" s="34">
        <v>0</v>
      </c>
      <c r="F138" s="34">
        <v>0</v>
      </c>
      <c r="G138" s="34">
        <v>0</v>
      </c>
      <c r="H138" s="34">
        <f>4*1261.2*1.047*1.044*1.045</f>
        <v>5762.4533714879999</v>
      </c>
      <c r="I138" s="34">
        <f>4*1261.2*1.047*1.044*1.045*1.045</f>
        <v>6021.7637732049598</v>
      </c>
      <c r="J138" s="34">
        <f>4*1261.2*1.047*1.044*1.045*1.045*1.045</f>
        <v>6292.743142999183</v>
      </c>
    </row>
    <row r="139" spans="1:11" ht="31.5" hidden="1">
      <c r="A139" s="66"/>
      <c r="B139" s="66"/>
      <c r="C139" s="14" t="s">
        <v>5</v>
      </c>
      <c r="D139" s="42">
        <f t="shared" ref="D139" si="54">SUM(E139:J139)</f>
        <v>0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/>
    </row>
    <row r="140" spans="1:11" ht="20.25" hidden="1" customHeight="1">
      <c r="A140" s="66"/>
      <c r="B140" s="66" t="s">
        <v>18</v>
      </c>
      <c r="C140" s="14" t="s">
        <v>1</v>
      </c>
      <c r="D140" s="40">
        <f>SUM(D141:D144)</f>
        <v>1506.4133573076783</v>
      </c>
      <c r="E140" s="41">
        <f>SUM(E141:E144)</f>
        <v>0</v>
      </c>
      <c r="F140" s="41">
        <f t="shared" ref="F140:J140" si="55">SUM(F141:F144)</f>
        <v>0</v>
      </c>
      <c r="G140" s="41">
        <f t="shared" si="55"/>
        <v>0</v>
      </c>
      <c r="H140" s="41">
        <f t="shared" si="55"/>
        <v>480.20444762399995</v>
      </c>
      <c r="I140" s="41">
        <f t="shared" si="55"/>
        <v>501.81364776707994</v>
      </c>
      <c r="J140" s="41">
        <f t="shared" si="55"/>
        <v>524.39526191659854</v>
      </c>
    </row>
    <row r="141" spans="1:11" ht="15.75" hidden="1">
      <c r="A141" s="66"/>
      <c r="B141" s="66"/>
      <c r="C141" s="14" t="s">
        <v>2</v>
      </c>
      <c r="D141" s="42">
        <f>SUM(E141:J141)</f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</row>
    <row r="142" spans="1:11" ht="15.75" hidden="1">
      <c r="A142" s="66"/>
      <c r="B142" s="66"/>
      <c r="C142" s="14" t="s">
        <v>3</v>
      </c>
      <c r="D142" s="42">
        <f t="shared" ref="D142:D144" si="56">SUM(E142:J142)</f>
        <v>0</v>
      </c>
      <c r="E142" s="34">
        <v>0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</row>
    <row r="143" spans="1:11" ht="15.75" hidden="1">
      <c r="A143" s="66"/>
      <c r="B143" s="66"/>
      <c r="C143" s="14" t="s">
        <v>4</v>
      </c>
      <c r="D143" s="42">
        <f t="shared" si="56"/>
        <v>1506.4133573076783</v>
      </c>
      <c r="E143" s="34">
        <f>0</f>
        <v>0</v>
      </c>
      <c r="F143" s="34">
        <v>0</v>
      </c>
      <c r="G143" s="34">
        <v>0</v>
      </c>
      <c r="H143" s="34">
        <f>2*210.2*1.047*1.044*1.045</f>
        <v>480.20444762399995</v>
      </c>
      <c r="I143" s="34">
        <f>2*210.2*1.047*1.044*1.045*1.045</f>
        <v>501.81364776707994</v>
      </c>
      <c r="J143" s="34">
        <f>2*210.2*1.047*1.044*1.045*1.045*1.045</f>
        <v>524.39526191659854</v>
      </c>
    </row>
    <row r="144" spans="1:11" ht="31.5" hidden="1">
      <c r="A144" s="66"/>
      <c r="B144" s="66"/>
      <c r="C144" s="14" t="s">
        <v>5</v>
      </c>
      <c r="D144" s="42">
        <f t="shared" si="56"/>
        <v>0</v>
      </c>
      <c r="E144" s="34">
        <v>0</v>
      </c>
      <c r="F144" s="34">
        <v>0</v>
      </c>
      <c r="G144" s="34">
        <v>0</v>
      </c>
      <c r="H144" s="34">
        <v>0</v>
      </c>
      <c r="I144" s="34">
        <v>0</v>
      </c>
      <c r="J144" s="34">
        <v>0</v>
      </c>
    </row>
    <row r="145" spans="1:10" ht="20.25" hidden="1" customHeight="1">
      <c r="A145" s="66"/>
      <c r="B145" s="66" t="s">
        <v>19</v>
      </c>
      <c r="C145" s="14" t="s">
        <v>1</v>
      </c>
      <c r="D145" s="40">
        <f>SUM(D146:D149)</f>
        <v>10050.4828282445</v>
      </c>
      <c r="E145" s="41">
        <f>SUM(E146:E149)</f>
        <v>387.48</v>
      </c>
      <c r="F145" s="41">
        <f t="shared" ref="F145:J145" si="57">SUM(F146:F149)</f>
        <v>500.04719999999998</v>
      </c>
      <c r="G145" s="41">
        <f t="shared" si="57"/>
        <v>500</v>
      </c>
      <c r="H145" s="41">
        <f t="shared" si="57"/>
        <v>2056.0609079999999</v>
      </c>
      <c r="I145" s="41">
        <f t="shared" si="57"/>
        <v>2864.7781984799994</v>
      </c>
      <c r="J145" s="41">
        <f t="shared" si="57"/>
        <v>3742.1165217644998</v>
      </c>
    </row>
    <row r="146" spans="1:10" ht="15.75" hidden="1">
      <c r="A146" s="66"/>
      <c r="B146" s="66"/>
      <c r="C146" s="14" t="s">
        <v>2</v>
      </c>
      <c r="D146" s="42">
        <f>SUM(E146:J146)</f>
        <v>0</v>
      </c>
      <c r="E146" s="34">
        <v>0</v>
      </c>
      <c r="F146" s="34">
        <v>0</v>
      </c>
      <c r="G146" s="34">
        <v>0</v>
      </c>
      <c r="H146" s="34">
        <v>0</v>
      </c>
      <c r="I146" s="34">
        <v>0</v>
      </c>
      <c r="J146" s="34">
        <v>0</v>
      </c>
    </row>
    <row r="147" spans="1:10" ht="15.75" hidden="1">
      <c r="A147" s="66"/>
      <c r="B147" s="66"/>
      <c r="C147" s="14" t="s">
        <v>3</v>
      </c>
      <c r="D147" s="42">
        <f t="shared" ref="D147:D149" si="58">SUM(E147:J147)</f>
        <v>0</v>
      </c>
      <c r="E147" s="34">
        <v>0</v>
      </c>
      <c r="F147" s="34">
        <v>0</v>
      </c>
      <c r="G147" s="34">
        <v>0</v>
      </c>
      <c r="H147" s="34">
        <v>0</v>
      </c>
      <c r="I147" s="34">
        <v>0</v>
      </c>
      <c r="J147" s="34">
        <v>0</v>
      </c>
    </row>
    <row r="148" spans="1:10" ht="15.75" hidden="1">
      <c r="A148" s="66"/>
      <c r="B148" s="66"/>
      <c r="C148" s="14" t="s">
        <v>4</v>
      </c>
      <c r="D148" s="42">
        <f t="shared" si="58"/>
        <v>10050.4828282445</v>
      </c>
      <c r="E148" s="34">
        <f>1200*0.3229</f>
        <v>387.48</v>
      </c>
      <c r="F148" s="34">
        <f xml:space="preserve"> (1200*1.047)*0.398</f>
        <v>500.04719999999998</v>
      </c>
      <c r="G148" s="34">
        <v>500</v>
      </c>
      <c r="H148" s="34">
        <f>1.5*1200*1.047*1.044*1.045</f>
        <v>2056.0609079999999</v>
      </c>
      <c r="I148" s="34">
        <f>2*1200*1.047*1.044*1.045*1.045</f>
        <v>2864.7781984799994</v>
      </c>
      <c r="J148" s="34">
        <f>2.5*1200*1.047*1.044*1.045*1.045*1.045</f>
        <v>3742.1165217644998</v>
      </c>
    </row>
    <row r="149" spans="1:10" ht="31.5" hidden="1">
      <c r="A149" s="66"/>
      <c r="B149" s="66"/>
      <c r="C149" s="14" t="s">
        <v>5</v>
      </c>
      <c r="D149" s="42">
        <f t="shared" si="58"/>
        <v>0</v>
      </c>
      <c r="E149" s="34">
        <v>0</v>
      </c>
      <c r="F149" s="34">
        <v>0</v>
      </c>
      <c r="G149" s="34">
        <v>0</v>
      </c>
      <c r="H149" s="34">
        <v>0</v>
      </c>
      <c r="I149" s="34">
        <v>0</v>
      </c>
      <c r="J149" s="34">
        <v>0</v>
      </c>
    </row>
    <row r="150" spans="1:10" ht="20.25" hidden="1" customHeight="1">
      <c r="A150" s="66"/>
      <c r="B150" s="66" t="s">
        <v>20</v>
      </c>
      <c r="C150" s="14" t="s">
        <v>1</v>
      </c>
      <c r="D150" s="40">
        <f>SUM(D151:D154)</f>
        <v>2770.5965934117435</v>
      </c>
      <c r="E150" s="41">
        <f>SUM(E151:E154)</f>
        <v>0</v>
      </c>
      <c r="F150" s="41">
        <f t="shared" ref="F150:J150" si="59">SUM(F151:F154)</f>
        <v>0</v>
      </c>
      <c r="G150" s="41">
        <f t="shared" si="59"/>
        <v>0</v>
      </c>
      <c r="H150" s="41">
        <f t="shared" si="59"/>
        <v>883.19238559199994</v>
      </c>
      <c r="I150" s="41">
        <f t="shared" si="59"/>
        <v>922.9360429436399</v>
      </c>
      <c r="J150" s="41">
        <f t="shared" si="59"/>
        <v>964.46816487610363</v>
      </c>
    </row>
    <row r="151" spans="1:10" ht="15.75" hidden="1">
      <c r="A151" s="66"/>
      <c r="B151" s="66"/>
      <c r="C151" s="14" t="s">
        <v>2</v>
      </c>
      <c r="D151" s="42">
        <f>SUM(E151:J151)</f>
        <v>0</v>
      </c>
      <c r="E151" s="34">
        <v>0</v>
      </c>
      <c r="F151" s="34">
        <v>0</v>
      </c>
      <c r="G151" s="34">
        <v>0</v>
      </c>
      <c r="H151" s="34">
        <v>0</v>
      </c>
      <c r="I151" s="34">
        <v>0</v>
      </c>
      <c r="J151" s="34">
        <v>0</v>
      </c>
    </row>
    <row r="152" spans="1:10" ht="15.75" hidden="1">
      <c r="A152" s="66"/>
      <c r="B152" s="66"/>
      <c r="C152" s="14" t="s">
        <v>3</v>
      </c>
      <c r="D152" s="42">
        <f t="shared" ref="D152:D154" si="60">SUM(E152:J152)</f>
        <v>0</v>
      </c>
      <c r="E152" s="34">
        <v>0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</row>
    <row r="153" spans="1:10" ht="15.75" hidden="1">
      <c r="A153" s="66"/>
      <c r="B153" s="66"/>
      <c r="C153" s="14" t="s">
        <v>4</v>
      </c>
      <c r="D153" s="42">
        <f t="shared" si="60"/>
        <v>2770.5965934117435</v>
      </c>
      <c r="E153" s="34">
        <v>0</v>
      </c>
      <c r="F153" s="34">
        <v>0</v>
      </c>
      <c r="G153" s="34">
        <v>0</v>
      </c>
      <c r="H153" s="34">
        <f>1*773.2*1.047*1.044*1.045</f>
        <v>883.19238559199994</v>
      </c>
      <c r="I153" s="34">
        <f>1*773.2*1.047*1.044*1.045*1.045</f>
        <v>922.9360429436399</v>
      </c>
      <c r="J153" s="34">
        <f>1*773.2*1.047*1.044*1.045*1.045*1.045</f>
        <v>964.46816487610363</v>
      </c>
    </row>
    <row r="154" spans="1:10" ht="0.75" hidden="1" customHeight="1">
      <c r="A154" s="66"/>
      <c r="B154" s="66"/>
      <c r="C154" s="14" t="s">
        <v>5</v>
      </c>
      <c r="D154" s="42">
        <f t="shared" si="60"/>
        <v>0</v>
      </c>
      <c r="E154" s="34">
        <v>0</v>
      </c>
      <c r="F154" s="34">
        <v>0</v>
      </c>
      <c r="G154" s="34">
        <v>0</v>
      </c>
      <c r="H154" s="34">
        <v>0</v>
      </c>
      <c r="I154" s="34">
        <v>0</v>
      </c>
      <c r="J154" s="34">
        <v>0</v>
      </c>
    </row>
    <row r="155" spans="1:10" ht="15.75" customHeight="1">
      <c r="A155" s="51" t="s">
        <v>67</v>
      </c>
      <c r="B155" s="51" t="s">
        <v>66</v>
      </c>
      <c r="C155" s="10" t="s">
        <v>83</v>
      </c>
      <c r="D155" s="27">
        <f>E155+F155+G155+H155+I155+J155</f>
        <v>476397</v>
      </c>
      <c r="E155" s="27">
        <f>E160+E165+E170+E175+E180+E185+E190</f>
        <v>115519.9</v>
      </c>
      <c r="F155" s="27">
        <f>SUM(F156:F159)</f>
        <v>62421</v>
      </c>
      <c r="G155" s="27">
        <f t="shared" ref="G155:J155" si="61">SUM(G156:G159)</f>
        <v>62606.100000000006</v>
      </c>
      <c r="H155" s="27">
        <f>SUM(H156:H159)</f>
        <v>87120</v>
      </c>
      <c r="I155" s="27">
        <f t="shared" si="61"/>
        <v>70160</v>
      </c>
      <c r="J155" s="27">
        <f t="shared" si="61"/>
        <v>78570</v>
      </c>
    </row>
    <row r="156" spans="1:10" ht="17.25" customHeight="1">
      <c r="A156" s="51"/>
      <c r="B156" s="51"/>
      <c r="C156" s="11" t="s">
        <v>2</v>
      </c>
      <c r="D156" s="30">
        <f t="shared" ref="D156:D187" si="62">E156+F156+G156+H156+I156+J156</f>
        <v>11115</v>
      </c>
      <c r="E156" s="30">
        <f t="shared" ref="E156:J159" si="63">E161+E166+E171+E176+E181+E186+E191</f>
        <v>11115</v>
      </c>
      <c r="F156" s="30">
        <f t="shared" si="63"/>
        <v>0</v>
      </c>
      <c r="G156" s="30">
        <f t="shared" si="63"/>
        <v>0</v>
      </c>
      <c r="H156" s="30">
        <f t="shared" si="63"/>
        <v>0</v>
      </c>
      <c r="I156" s="30">
        <f t="shared" si="63"/>
        <v>0</v>
      </c>
      <c r="J156" s="30">
        <f t="shared" si="63"/>
        <v>0</v>
      </c>
    </row>
    <row r="157" spans="1:10" ht="15" customHeight="1">
      <c r="A157" s="51"/>
      <c r="B157" s="51"/>
      <c r="C157" s="11" t="s">
        <v>3</v>
      </c>
      <c r="D157" s="30">
        <f t="shared" si="62"/>
        <v>12732.6</v>
      </c>
      <c r="E157" s="30">
        <f t="shared" si="63"/>
        <v>12732.6</v>
      </c>
      <c r="F157" s="30">
        <f t="shared" si="63"/>
        <v>0</v>
      </c>
      <c r="G157" s="30">
        <f t="shared" si="63"/>
        <v>0</v>
      </c>
      <c r="H157" s="30">
        <f t="shared" si="63"/>
        <v>0</v>
      </c>
      <c r="I157" s="30">
        <f t="shared" si="63"/>
        <v>0</v>
      </c>
      <c r="J157" s="30">
        <f t="shared" si="63"/>
        <v>0</v>
      </c>
    </row>
    <row r="158" spans="1:10" ht="18" customHeight="1">
      <c r="A158" s="51"/>
      <c r="B158" s="51"/>
      <c r="C158" s="11" t="s">
        <v>4</v>
      </c>
      <c r="D158" s="30">
        <f t="shared" si="62"/>
        <v>452549.4</v>
      </c>
      <c r="E158" s="30">
        <f t="shared" si="63"/>
        <v>91672.3</v>
      </c>
      <c r="F158" s="30">
        <f t="shared" si="63"/>
        <v>62421</v>
      </c>
      <c r="G158" s="30">
        <f t="shared" si="63"/>
        <v>62606.100000000006</v>
      </c>
      <c r="H158" s="30">
        <f>H163+H168+H173+H178+H183+H188+H193</f>
        <v>87120</v>
      </c>
      <c r="I158" s="30">
        <f t="shared" si="63"/>
        <v>70160</v>
      </c>
      <c r="J158" s="30">
        <f t="shared" si="63"/>
        <v>78570</v>
      </c>
    </row>
    <row r="159" spans="1:10" ht="21" customHeight="1">
      <c r="A159" s="51"/>
      <c r="B159" s="51"/>
      <c r="C159" s="11" t="s">
        <v>5</v>
      </c>
      <c r="D159" s="30">
        <f t="shared" si="62"/>
        <v>0</v>
      </c>
      <c r="E159" s="30">
        <f>E164+E169+E174+E179+E184+E189+E194</f>
        <v>0</v>
      </c>
      <c r="F159" s="30">
        <f t="shared" si="63"/>
        <v>0</v>
      </c>
      <c r="G159" s="30">
        <f t="shared" si="63"/>
        <v>0</v>
      </c>
      <c r="H159" s="30">
        <f t="shared" si="63"/>
        <v>0</v>
      </c>
      <c r="I159" s="30">
        <f t="shared" si="63"/>
        <v>0</v>
      </c>
      <c r="J159" s="30">
        <f t="shared" si="63"/>
        <v>0</v>
      </c>
    </row>
    <row r="160" spans="1:10" ht="21.75" customHeight="1">
      <c r="A160" s="66" t="s">
        <v>7</v>
      </c>
      <c r="B160" s="58" t="s">
        <v>30</v>
      </c>
      <c r="C160" s="11" t="s">
        <v>83</v>
      </c>
      <c r="D160" s="30">
        <f t="shared" si="62"/>
        <v>150639.6</v>
      </c>
      <c r="E160" s="30">
        <f t="shared" ref="E160:J160" si="64">SUM(E161:E164)</f>
        <v>28039.599999999999</v>
      </c>
      <c r="F160" s="30">
        <f t="shared" si="64"/>
        <v>0</v>
      </c>
      <c r="G160" s="30">
        <f t="shared" si="64"/>
        <v>0</v>
      </c>
      <c r="H160" s="30">
        <f t="shared" si="64"/>
        <v>41800</v>
      </c>
      <c r="I160" s="30">
        <f t="shared" si="64"/>
        <v>33900</v>
      </c>
      <c r="J160" s="30">
        <f t="shared" si="64"/>
        <v>46900</v>
      </c>
    </row>
    <row r="161" spans="1:10" ht="36" customHeight="1">
      <c r="A161" s="66"/>
      <c r="B161" s="58"/>
      <c r="C161" s="11" t="s">
        <v>2</v>
      </c>
      <c r="D161" s="30">
        <f t="shared" si="62"/>
        <v>0</v>
      </c>
      <c r="E161" s="30">
        <v>0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</row>
    <row r="162" spans="1:10" ht="27.75" customHeight="1">
      <c r="A162" s="66"/>
      <c r="B162" s="58"/>
      <c r="C162" s="11" t="s">
        <v>3</v>
      </c>
      <c r="D162" s="30">
        <f t="shared" si="62"/>
        <v>3500</v>
      </c>
      <c r="E162" s="30">
        <v>3500</v>
      </c>
      <c r="F162" s="30">
        <v>0</v>
      </c>
      <c r="G162" s="30">
        <v>0</v>
      </c>
      <c r="H162" s="30">
        <v>0</v>
      </c>
      <c r="I162" s="30">
        <v>0</v>
      </c>
      <c r="J162" s="30">
        <v>0</v>
      </c>
    </row>
    <row r="163" spans="1:10" ht="29.25" customHeight="1">
      <c r="A163" s="66"/>
      <c r="B163" s="58"/>
      <c r="C163" s="11" t="s">
        <v>4</v>
      </c>
      <c r="D163" s="30">
        <f>E163+F163+G163+H163+I163+J163</f>
        <v>147139.6</v>
      </c>
      <c r="E163" s="30">
        <v>24539.599999999999</v>
      </c>
      <c r="F163" s="30">
        <v>0</v>
      </c>
      <c r="G163" s="30">
        <v>0</v>
      </c>
      <c r="H163" s="30">
        <v>41800</v>
      </c>
      <c r="I163" s="30">
        <v>33900</v>
      </c>
      <c r="J163" s="30">
        <v>46900</v>
      </c>
    </row>
    <row r="164" spans="1:10" ht="80.25" customHeight="1">
      <c r="A164" s="66"/>
      <c r="B164" s="58"/>
      <c r="C164" s="11" t="s">
        <v>5</v>
      </c>
      <c r="D164" s="30">
        <f t="shared" si="62"/>
        <v>0</v>
      </c>
      <c r="E164" s="30">
        <v>0</v>
      </c>
      <c r="F164" s="30">
        <v>0</v>
      </c>
      <c r="G164" s="30">
        <v>0</v>
      </c>
      <c r="H164" s="30">
        <v>0</v>
      </c>
      <c r="I164" s="30">
        <v>0</v>
      </c>
      <c r="J164" s="30">
        <v>0</v>
      </c>
    </row>
    <row r="165" spans="1:10" ht="20.25" customHeight="1">
      <c r="A165" s="68" t="s">
        <v>8</v>
      </c>
      <c r="B165" s="58" t="s">
        <v>52</v>
      </c>
      <c r="C165" s="11" t="s">
        <v>83</v>
      </c>
      <c r="D165" s="30">
        <f t="shared" si="62"/>
        <v>7392</v>
      </c>
      <c r="E165" s="43">
        <f t="shared" ref="E165:J165" si="65">SUM(E166:E169)</f>
        <v>992</v>
      </c>
      <c r="F165" s="43">
        <f t="shared" si="65"/>
        <v>1280</v>
      </c>
      <c r="G165" s="43">
        <f t="shared" si="65"/>
        <v>1280</v>
      </c>
      <c r="H165" s="43">
        <f t="shared" si="65"/>
        <v>1280</v>
      </c>
      <c r="I165" s="43">
        <f t="shared" si="65"/>
        <v>1280</v>
      </c>
      <c r="J165" s="43">
        <f t="shared" si="65"/>
        <v>1280</v>
      </c>
    </row>
    <row r="166" spans="1:10" ht="15.75">
      <c r="A166" s="69"/>
      <c r="B166" s="58"/>
      <c r="C166" s="11" t="s">
        <v>2</v>
      </c>
      <c r="D166" s="30">
        <f t="shared" si="62"/>
        <v>0</v>
      </c>
      <c r="E166" s="30">
        <v>0</v>
      </c>
      <c r="F166" s="30">
        <v>0</v>
      </c>
      <c r="G166" s="30">
        <v>0</v>
      </c>
      <c r="H166" s="30">
        <v>0</v>
      </c>
      <c r="I166" s="30">
        <v>0</v>
      </c>
      <c r="J166" s="30">
        <v>0</v>
      </c>
    </row>
    <row r="167" spans="1:10" ht="27" customHeight="1">
      <c r="A167" s="69"/>
      <c r="B167" s="58"/>
      <c r="C167" s="11" t="s">
        <v>3</v>
      </c>
      <c r="D167" s="30">
        <f t="shared" si="62"/>
        <v>0</v>
      </c>
      <c r="E167" s="30">
        <v>0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</row>
    <row r="168" spans="1:10" ht="38.25" customHeight="1">
      <c r="A168" s="69"/>
      <c r="B168" s="58"/>
      <c r="C168" s="11" t="s">
        <v>4</v>
      </c>
      <c r="D168" s="30">
        <f t="shared" si="62"/>
        <v>7392</v>
      </c>
      <c r="E168" s="30">
        <v>992</v>
      </c>
      <c r="F168" s="30">
        <v>1280</v>
      </c>
      <c r="G168" s="30">
        <v>1280</v>
      </c>
      <c r="H168" s="30">
        <v>1280</v>
      </c>
      <c r="I168" s="30">
        <v>1280</v>
      </c>
      <c r="J168" s="30">
        <v>1280</v>
      </c>
    </row>
    <row r="169" spans="1:10" ht="77.25" customHeight="1">
      <c r="A169" s="70"/>
      <c r="B169" s="58"/>
      <c r="C169" s="11" t="s">
        <v>5</v>
      </c>
      <c r="D169" s="30">
        <f t="shared" si="62"/>
        <v>0</v>
      </c>
      <c r="E169" s="30">
        <v>0</v>
      </c>
      <c r="F169" s="30">
        <v>0</v>
      </c>
      <c r="G169" s="30">
        <v>0</v>
      </c>
      <c r="H169" s="30">
        <v>0</v>
      </c>
      <c r="I169" s="30">
        <v>0</v>
      </c>
      <c r="J169" s="30">
        <v>0</v>
      </c>
    </row>
    <row r="170" spans="1:10" ht="23.25" customHeight="1">
      <c r="A170" s="68" t="s">
        <v>53</v>
      </c>
      <c r="B170" s="58" t="s">
        <v>31</v>
      </c>
      <c r="C170" s="11" t="s">
        <v>83</v>
      </c>
      <c r="D170" s="30">
        <f t="shared" si="62"/>
        <v>222490.1</v>
      </c>
      <c r="E170" s="43">
        <f t="shared" ref="E170:J170" si="66">SUM(E171:E174)</f>
        <v>35082.9</v>
      </c>
      <c r="F170" s="43">
        <f t="shared" si="66"/>
        <v>46558.6</v>
      </c>
      <c r="G170" s="43">
        <f t="shared" si="66"/>
        <v>46558.6</v>
      </c>
      <c r="H170" s="43">
        <f t="shared" si="66"/>
        <v>39000</v>
      </c>
      <c r="I170" s="43">
        <f t="shared" si="66"/>
        <v>29940</v>
      </c>
      <c r="J170" s="43">
        <f t="shared" si="66"/>
        <v>25350</v>
      </c>
    </row>
    <row r="171" spans="1:10" ht="19.5" customHeight="1">
      <c r="A171" s="69"/>
      <c r="B171" s="58"/>
      <c r="C171" s="11" t="s">
        <v>2</v>
      </c>
      <c r="D171" s="30">
        <f t="shared" si="62"/>
        <v>0</v>
      </c>
      <c r="E171" s="30">
        <v>0</v>
      </c>
      <c r="F171" s="30">
        <v>0</v>
      </c>
      <c r="G171" s="30">
        <v>0</v>
      </c>
      <c r="H171" s="30">
        <v>0</v>
      </c>
      <c r="I171" s="30">
        <v>0</v>
      </c>
      <c r="J171" s="30">
        <v>0</v>
      </c>
    </row>
    <row r="172" spans="1:10" ht="15.75" customHeight="1">
      <c r="A172" s="69"/>
      <c r="B172" s="58"/>
      <c r="C172" s="11" t="s">
        <v>3</v>
      </c>
      <c r="D172" s="30">
        <f t="shared" si="62"/>
        <v>0</v>
      </c>
      <c r="E172" s="30">
        <v>0</v>
      </c>
      <c r="F172" s="30">
        <v>0</v>
      </c>
      <c r="G172" s="30">
        <v>0</v>
      </c>
      <c r="H172" s="30">
        <v>0</v>
      </c>
      <c r="I172" s="30">
        <v>0</v>
      </c>
      <c r="J172" s="30">
        <v>0</v>
      </c>
    </row>
    <row r="173" spans="1:10" ht="18" customHeight="1">
      <c r="A173" s="69"/>
      <c r="B173" s="58"/>
      <c r="C173" s="11" t="s">
        <v>4</v>
      </c>
      <c r="D173" s="30">
        <f t="shared" si="62"/>
        <v>222490.1</v>
      </c>
      <c r="E173" s="30">
        <v>35082.9</v>
      </c>
      <c r="F173" s="30">
        <v>46558.6</v>
      </c>
      <c r="G173" s="30">
        <v>46558.6</v>
      </c>
      <c r="H173" s="30">
        <v>39000</v>
      </c>
      <c r="I173" s="30">
        <v>29940</v>
      </c>
      <c r="J173" s="30">
        <v>25350</v>
      </c>
    </row>
    <row r="174" spans="1:10" ht="19.5" customHeight="1">
      <c r="A174" s="70"/>
      <c r="B174" s="58"/>
      <c r="C174" s="11" t="s">
        <v>5</v>
      </c>
      <c r="D174" s="30">
        <f t="shared" si="62"/>
        <v>0</v>
      </c>
      <c r="E174" s="30">
        <v>0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</row>
    <row r="175" spans="1:10" ht="16.5" customHeight="1">
      <c r="A175" s="68" t="s">
        <v>54</v>
      </c>
      <c r="B175" s="58" t="s">
        <v>84</v>
      </c>
      <c r="C175" s="11" t="s">
        <v>83</v>
      </c>
      <c r="D175" s="30">
        <f t="shared" si="62"/>
        <v>29068.3</v>
      </c>
      <c r="E175" s="43">
        <f t="shared" ref="E175:J175" si="67">SUM(E176:E179)</f>
        <v>8838.9</v>
      </c>
      <c r="F175" s="43">
        <f t="shared" si="67"/>
        <v>10114.700000000001</v>
      </c>
      <c r="G175" s="43">
        <f t="shared" si="67"/>
        <v>10114.700000000001</v>
      </c>
      <c r="H175" s="43">
        <f t="shared" si="67"/>
        <v>0</v>
      </c>
      <c r="I175" s="43">
        <f t="shared" si="67"/>
        <v>0</v>
      </c>
      <c r="J175" s="44">
        <f t="shared" si="67"/>
        <v>0</v>
      </c>
    </row>
    <row r="176" spans="1:10" ht="28.5" customHeight="1">
      <c r="A176" s="69"/>
      <c r="B176" s="58"/>
      <c r="C176" s="11" t="s">
        <v>2</v>
      </c>
      <c r="D176" s="30">
        <f t="shared" si="62"/>
        <v>0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</row>
    <row r="177" spans="1:10" ht="43.5" customHeight="1">
      <c r="A177" s="69"/>
      <c r="B177" s="58"/>
      <c r="C177" s="11" t="s">
        <v>3</v>
      </c>
      <c r="D177" s="30">
        <f t="shared" si="62"/>
        <v>0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</row>
    <row r="178" spans="1:10" ht="45" customHeight="1">
      <c r="A178" s="69"/>
      <c r="B178" s="58"/>
      <c r="C178" s="11" t="s">
        <v>4</v>
      </c>
      <c r="D178" s="30">
        <f t="shared" si="62"/>
        <v>29068.3</v>
      </c>
      <c r="E178" s="30">
        <v>8838.9</v>
      </c>
      <c r="F178" s="30">
        <v>10114.700000000001</v>
      </c>
      <c r="G178" s="30">
        <v>10114.700000000001</v>
      </c>
      <c r="H178" s="30">
        <v>0</v>
      </c>
      <c r="I178" s="30">
        <v>0</v>
      </c>
      <c r="J178" s="30">
        <v>0</v>
      </c>
    </row>
    <row r="179" spans="1:10" ht="78.75" customHeight="1">
      <c r="A179" s="70"/>
      <c r="B179" s="58"/>
      <c r="C179" s="11" t="s">
        <v>5</v>
      </c>
      <c r="D179" s="30">
        <f t="shared" si="62"/>
        <v>0</v>
      </c>
      <c r="E179" s="30">
        <v>0</v>
      </c>
      <c r="F179" s="30">
        <v>0</v>
      </c>
      <c r="G179" s="30">
        <v>0</v>
      </c>
      <c r="H179" s="30">
        <v>0</v>
      </c>
      <c r="I179" s="30">
        <v>0</v>
      </c>
      <c r="J179" s="30">
        <v>0</v>
      </c>
    </row>
    <row r="180" spans="1:10" ht="18" customHeight="1">
      <c r="A180" s="66" t="s">
        <v>11</v>
      </c>
      <c r="B180" s="58" t="s">
        <v>69</v>
      </c>
      <c r="C180" s="11" t="s">
        <v>83</v>
      </c>
      <c r="D180" s="30">
        <f t="shared" ref="D180:D182" si="68">SUM(E180:J180)</f>
        <v>8690.6</v>
      </c>
      <c r="E180" s="30">
        <f>SUM(E181:E184)</f>
        <v>8690.6</v>
      </c>
      <c r="F180" s="30">
        <f t="shared" ref="F180:J180" si="69">SUM(F181:F184)</f>
        <v>0</v>
      </c>
      <c r="G180" s="30">
        <f t="shared" si="69"/>
        <v>0</v>
      </c>
      <c r="H180" s="30">
        <f t="shared" si="69"/>
        <v>0</v>
      </c>
      <c r="I180" s="30">
        <f t="shared" si="69"/>
        <v>0</v>
      </c>
      <c r="J180" s="30">
        <f t="shared" si="69"/>
        <v>0</v>
      </c>
    </row>
    <row r="181" spans="1:10" ht="36" customHeight="1">
      <c r="A181" s="66"/>
      <c r="B181" s="72"/>
      <c r="C181" s="11" t="s">
        <v>2</v>
      </c>
      <c r="D181" s="30">
        <f t="shared" si="68"/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</row>
    <row r="182" spans="1:10" ht="27" customHeight="1">
      <c r="A182" s="66"/>
      <c r="B182" s="72"/>
      <c r="C182" s="11" t="s">
        <v>3</v>
      </c>
      <c r="D182" s="30">
        <f t="shared" si="68"/>
        <v>0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</row>
    <row r="183" spans="1:10" ht="30.75" customHeight="1">
      <c r="A183" s="66"/>
      <c r="B183" s="72"/>
      <c r="C183" s="11" t="s">
        <v>4</v>
      </c>
      <c r="D183" s="30">
        <f>SUM(E183:J183)</f>
        <v>8690.6</v>
      </c>
      <c r="E183" s="30">
        <v>8690.6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</row>
    <row r="184" spans="1:10" ht="44.25" customHeight="1">
      <c r="A184" s="66"/>
      <c r="B184" s="72"/>
      <c r="C184" s="11" t="s">
        <v>5</v>
      </c>
      <c r="D184" s="30">
        <f>SUM(E184:J184)</f>
        <v>0</v>
      </c>
      <c r="E184" s="30">
        <v>0</v>
      </c>
      <c r="F184" s="30">
        <v>0</v>
      </c>
      <c r="G184" s="30">
        <v>0</v>
      </c>
      <c r="H184" s="30">
        <v>0</v>
      </c>
      <c r="I184" s="30">
        <v>0</v>
      </c>
      <c r="J184" s="30">
        <v>0</v>
      </c>
    </row>
    <row r="185" spans="1:10" ht="22.5" customHeight="1">
      <c r="A185" s="66" t="s">
        <v>55</v>
      </c>
      <c r="B185" s="66" t="s">
        <v>56</v>
      </c>
      <c r="C185" s="11" t="s">
        <v>83</v>
      </c>
      <c r="D185" s="30">
        <f t="shared" si="62"/>
        <v>28536.2</v>
      </c>
      <c r="E185" s="43">
        <f t="shared" ref="E185:J185" si="70">SUM(E186:E189)</f>
        <v>4295.7</v>
      </c>
      <c r="F185" s="43">
        <f t="shared" si="70"/>
        <v>4467.7</v>
      </c>
      <c r="G185" s="43">
        <f t="shared" si="70"/>
        <v>4652.8</v>
      </c>
      <c r="H185" s="43">
        <f t="shared" si="70"/>
        <v>5040</v>
      </c>
      <c r="I185" s="43">
        <f t="shared" si="70"/>
        <v>5040</v>
      </c>
      <c r="J185" s="43">
        <f t="shared" si="70"/>
        <v>5040</v>
      </c>
    </row>
    <row r="186" spans="1:10" ht="19.5" customHeight="1">
      <c r="A186" s="66"/>
      <c r="B186" s="71"/>
      <c r="C186" s="11" t="s">
        <v>2</v>
      </c>
      <c r="D186" s="30">
        <f t="shared" si="62"/>
        <v>0</v>
      </c>
      <c r="E186" s="30">
        <v>0</v>
      </c>
      <c r="F186" s="30">
        <v>0</v>
      </c>
      <c r="G186" s="30">
        <v>0</v>
      </c>
      <c r="H186" s="30">
        <v>0</v>
      </c>
      <c r="I186" s="30">
        <v>0</v>
      </c>
      <c r="J186" s="30">
        <v>0</v>
      </c>
    </row>
    <row r="187" spans="1:10" ht="20.25" customHeight="1">
      <c r="A187" s="66"/>
      <c r="B187" s="71"/>
      <c r="C187" s="11" t="s">
        <v>3</v>
      </c>
      <c r="D187" s="30">
        <f t="shared" si="62"/>
        <v>0</v>
      </c>
      <c r="E187" s="30">
        <v>0</v>
      </c>
      <c r="F187" s="30">
        <v>0</v>
      </c>
      <c r="G187" s="30">
        <v>0</v>
      </c>
      <c r="H187" s="30">
        <v>0</v>
      </c>
      <c r="I187" s="30">
        <v>0</v>
      </c>
      <c r="J187" s="30">
        <v>0</v>
      </c>
    </row>
    <row r="188" spans="1:10" ht="23.25" customHeight="1">
      <c r="A188" s="66"/>
      <c r="B188" s="71"/>
      <c r="C188" s="11" t="s">
        <v>4</v>
      </c>
      <c r="D188" s="30">
        <f>E188+F188+G188+H188+I188+J188</f>
        <v>28536.2</v>
      </c>
      <c r="E188" s="30">
        <v>4295.7</v>
      </c>
      <c r="F188" s="30">
        <v>4467.7</v>
      </c>
      <c r="G188" s="30">
        <v>4652.8</v>
      </c>
      <c r="H188" s="30">
        <v>5040</v>
      </c>
      <c r="I188" s="30">
        <v>5040</v>
      </c>
      <c r="J188" s="30">
        <v>5040</v>
      </c>
    </row>
    <row r="189" spans="1:10" ht="19.5" customHeight="1">
      <c r="A189" s="66"/>
      <c r="B189" s="71"/>
      <c r="C189" s="11" t="s">
        <v>5</v>
      </c>
      <c r="D189" s="30">
        <f>E189+F189+G189+H189+I189+J189</f>
        <v>0</v>
      </c>
      <c r="E189" s="30">
        <v>0</v>
      </c>
      <c r="F189" s="30">
        <v>0</v>
      </c>
      <c r="G189" s="30">
        <v>0</v>
      </c>
      <c r="H189" s="30">
        <v>0</v>
      </c>
      <c r="I189" s="30">
        <v>0</v>
      </c>
      <c r="J189" s="30">
        <v>0</v>
      </c>
    </row>
    <row r="190" spans="1:10" ht="17.25" customHeight="1">
      <c r="A190" s="66" t="s">
        <v>57</v>
      </c>
      <c r="B190" s="58" t="s">
        <v>58</v>
      </c>
      <c r="C190" s="11" t="s">
        <v>83</v>
      </c>
      <c r="D190" s="30">
        <f>E190+F190+G190+H190+I190+J190</f>
        <v>29580.199999999997</v>
      </c>
      <c r="E190" s="43">
        <f>SUM(E191:E194)</f>
        <v>29580.199999999997</v>
      </c>
      <c r="F190" s="43">
        <f t="shared" ref="F190:J190" si="71">SUM(F191:F194)</f>
        <v>0</v>
      </c>
      <c r="G190" s="43">
        <f t="shared" si="71"/>
        <v>0</v>
      </c>
      <c r="H190" s="43">
        <f t="shared" si="71"/>
        <v>0</v>
      </c>
      <c r="I190" s="43">
        <f t="shared" si="71"/>
        <v>0</v>
      </c>
      <c r="J190" s="43">
        <f t="shared" si="71"/>
        <v>0</v>
      </c>
    </row>
    <row r="191" spans="1:10" ht="15.75">
      <c r="A191" s="66"/>
      <c r="B191" s="67"/>
      <c r="C191" s="11" t="s">
        <v>2</v>
      </c>
      <c r="D191" s="30">
        <f t="shared" ref="D191:D194" si="72">E191+F191+G191+H191+I191+J191</f>
        <v>11115</v>
      </c>
      <c r="E191" s="43">
        <v>11115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</row>
    <row r="192" spans="1:10" ht="15.75" customHeight="1">
      <c r="A192" s="66"/>
      <c r="B192" s="67"/>
      <c r="C192" s="11" t="s">
        <v>3</v>
      </c>
      <c r="D192" s="30">
        <f t="shared" si="72"/>
        <v>9232.6</v>
      </c>
      <c r="E192" s="43">
        <v>9232.6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</row>
    <row r="193" spans="1:10" ht="15.75" customHeight="1">
      <c r="A193" s="66"/>
      <c r="B193" s="67"/>
      <c r="C193" s="11" t="s">
        <v>4</v>
      </c>
      <c r="D193" s="30">
        <f t="shared" si="72"/>
        <v>9232.6</v>
      </c>
      <c r="E193" s="43">
        <v>9232.6</v>
      </c>
      <c r="F193" s="43">
        <v>0</v>
      </c>
      <c r="G193" s="43">
        <v>0</v>
      </c>
      <c r="H193" s="43">
        <v>0</v>
      </c>
      <c r="I193" s="43">
        <v>0</v>
      </c>
      <c r="J193" s="43">
        <v>0</v>
      </c>
    </row>
    <row r="194" spans="1:10" ht="27" customHeight="1">
      <c r="A194" s="66"/>
      <c r="B194" s="67"/>
      <c r="C194" s="11" t="s">
        <v>5</v>
      </c>
      <c r="D194" s="30">
        <f t="shared" si="72"/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</row>
    <row r="195" spans="1:10" ht="15">
      <c r="A195" s="4"/>
      <c r="B195" s="5"/>
      <c r="C195" s="3"/>
      <c r="D195" s="3"/>
      <c r="E195" s="3"/>
      <c r="F195" s="3"/>
      <c r="G195" s="3"/>
      <c r="H195" s="3"/>
      <c r="I195" s="3"/>
      <c r="J195" s="3"/>
    </row>
  </sheetData>
  <mergeCells count="70">
    <mergeCell ref="A185:A189"/>
    <mergeCell ref="B185:B189"/>
    <mergeCell ref="A190:A194"/>
    <mergeCell ref="B190:B194"/>
    <mergeCell ref="B170:B174"/>
    <mergeCell ref="B175:B179"/>
    <mergeCell ref="A180:A184"/>
    <mergeCell ref="B180:B184"/>
    <mergeCell ref="A170:A174"/>
    <mergeCell ref="A175:A179"/>
    <mergeCell ref="A155:A159"/>
    <mergeCell ref="B155:B159"/>
    <mergeCell ref="A160:A164"/>
    <mergeCell ref="B160:B164"/>
    <mergeCell ref="B165:B169"/>
    <mergeCell ref="A165:A169"/>
    <mergeCell ref="A120:A124"/>
    <mergeCell ref="B120:B124"/>
    <mergeCell ref="A125:A129"/>
    <mergeCell ref="B125:B129"/>
    <mergeCell ref="A130:A154"/>
    <mergeCell ref="B130:B134"/>
    <mergeCell ref="B135:B139"/>
    <mergeCell ref="B140:B144"/>
    <mergeCell ref="B145:B149"/>
    <mergeCell ref="B150:B154"/>
    <mergeCell ref="A105:A109"/>
    <mergeCell ref="B105:B109"/>
    <mergeCell ref="A110:A114"/>
    <mergeCell ref="B110:B114"/>
    <mergeCell ref="A115:A119"/>
    <mergeCell ref="B115:B119"/>
    <mergeCell ref="A87:A94"/>
    <mergeCell ref="B87:B94"/>
    <mergeCell ref="A95:A99"/>
    <mergeCell ref="B95:B99"/>
    <mergeCell ref="A100:A104"/>
    <mergeCell ref="B100:B104"/>
    <mergeCell ref="A69:A73"/>
    <mergeCell ref="B69:B73"/>
    <mergeCell ref="A74:A78"/>
    <mergeCell ref="B74:B78"/>
    <mergeCell ref="A79:A86"/>
    <mergeCell ref="B79:B86"/>
    <mergeCell ref="A52:A58"/>
    <mergeCell ref="B52:B58"/>
    <mergeCell ref="A59:A63"/>
    <mergeCell ref="B59:B63"/>
    <mergeCell ref="A64:A68"/>
    <mergeCell ref="B64:B68"/>
    <mergeCell ref="A34:A38"/>
    <mergeCell ref="B34:B38"/>
    <mergeCell ref="A39:A46"/>
    <mergeCell ref="B39:B46"/>
    <mergeCell ref="A47:A51"/>
    <mergeCell ref="B47:B51"/>
    <mergeCell ref="A8:A15"/>
    <mergeCell ref="B8:B15"/>
    <mergeCell ref="A16:A23"/>
    <mergeCell ref="B16:B23"/>
    <mergeCell ref="A24:A33"/>
    <mergeCell ref="B24:B28"/>
    <mergeCell ref="B29:B33"/>
    <mergeCell ref="G1:J1"/>
    <mergeCell ref="G2:J2"/>
    <mergeCell ref="A4:J4"/>
    <mergeCell ref="A5:A6"/>
    <mergeCell ref="B5:B6"/>
    <mergeCell ref="C5:C6"/>
    <mergeCell ref="D5:J5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88" fitToHeight="7" orientation="landscape" r:id="rId1"/>
  <headerFooter alignWithMargins="0"/>
  <rowBreaks count="5" manualBreakCount="5">
    <brk id="23" max="9" man="1"/>
    <brk id="51" max="9" man="1"/>
    <brk id="104" max="9" man="1"/>
    <brk id="134" max="9" man="1"/>
    <brk id="17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4 -15.05.2015</vt:lpstr>
      <vt:lpstr>'Приложение № 4 -15.05.2015'!Область_печати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Sheina</cp:lastModifiedBy>
  <cp:lastPrinted>2015-09-17T08:10:46Z</cp:lastPrinted>
  <dcterms:created xsi:type="dcterms:W3CDTF">1996-10-08T23:32:33Z</dcterms:created>
  <dcterms:modified xsi:type="dcterms:W3CDTF">2015-09-22T07:01:23Z</dcterms:modified>
</cp:coreProperties>
</file>