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020" yWindow="210" windowWidth="19440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Лист1!$A$1:$AF$602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5" i="7" l="1"/>
  <c r="L452" i="7"/>
  <c r="K452" i="7"/>
  <c r="H451" i="7"/>
  <c r="L451" i="7"/>
  <c r="K451" i="7"/>
  <c r="H466" i="7"/>
  <c r="H465" i="7"/>
  <c r="H464" i="7"/>
  <c r="H463" i="7"/>
  <c r="H462" i="7"/>
  <c r="H461" i="7"/>
  <c r="H460" i="7"/>
  <c r="H459" i="7"/>
  <c r="H458" i="7"/>
  <c r="H457" i="7"/>
  <c r="H456" i="7"/>
  <c r="M455" i="7"/>
  <c r="L455" i="7"/>
  <c r="J455" i="7"/>
  <c r="I455" i="7"/>
  <c r="H455" i="7"/>
  <c r="H559" i="7"/>
  <c r="L559" i="7"/>
  <c r="K559" i="7"/>
  <c r="K439" i="7" l="1"/>
  <c r="L331" i="7"/>
  <c r="K331" i="7"/>
  <c r="K392" i="7" l="1"/>
  <c r="L548" i="7" l="1"/>
  <c r="M553" i="7" l="1"/>
  <c r="M554" i="7"/>
  <c r="M555" i="7"/>
  <c r="M556" i="7"/>
  <c r="M557" i="7"/>
  <c r="M558" i="7"/>
  <c r="M559" i="7"/>
  <c r="M560" i="7"/>
  <c r="M561" i="7"/>
  <c r="M562" i="7"/>
  <c r="L553" i="7"/>
  <c r="L554" i="7"/>
  <c r="L555" i="7"/>
  <c r="L556" i="7"/>
  <c r="L557" i="7"/>
  <c r="L558" i="7"/>
  <c r="L560" i="7"/>
  <c r="L561" i="7"/>
  <c r="L562" i="7"/>
  <c r="L526" i="7" s="1"/>
  <c r="K553" i="7"/>
  <c r="K554" i="7"/>
  <c r="K518" i="7" s="1"/>
  <c r="K555" i="7"/>
  <c r="K556" i="7"/>
  <c r="K520" i="7" s="1"/>
  <c r="K557" i="7"/>
  <c r="K558" i="7"/>
  <c r="K522" i="7" s="1"/>
  <c r="K560" i="7"/>
  <c r="K524" i="7" s="1"/>
  <c r="K561" i="7"/>
  <c r="K562" i="7"/>
  <c r="K526" i="7" s="1"/>
  <c r="J553" i="7"/>
  <c r="J554" i="7"/>
  <c r="J518" i="7" s="1"/>
  <c r="J555" i="7"/>
  <c r="J556" i="7"/>
  <c r="J520" i="7" s="1"/>
  <c r="J557" i="7"/>
  <c r="J558" i="7"/>
  <c r="J522" i="7" s="1"/>
  <c r="J559" i="7"/>
  <c r="J560" i="7"/>
  <c r="J524" i="7" s="1"/>
  <c r="J561" i="7"/>
  <c r="J562" i="7"/>
  <c r="J526" i="7" s="1"/>
  <c r="J552" i="7"/>
  <c r="K552" i="7"/>
  <c r="L552" i="7"/>
  <c r="M552" i="7"/>
  <c r="I553" i="7"/>
  <c r="I554" i="7"/>
  <c r="I518" i="7" s="1"/>
  <c r="I555" i="7"/>
  <c r="I556" i="7"/>
  <c r="I520" i="7" s="1"/>
  <c r="I557" i="7"/>
  <c r="I558" i="7"/>
  <c r="I522" i="7" s="1"/>
  <c r="I559" i="7"/>
  <c r="I560" i="7"/>
  <c r="I524" i="7" s="1"/>
  <c r="I561" i="7"/>
  <c r="I562" i="7"/>
  <c r="I526" i="7" s="1"/>
  <c r="I552" i="7"/>
  <c r="I529" i="7"/>
  <c r="I530" i="7"/>
  <c r="I531" i="7"/>
  <c r="I532" i="7"/>
  <c r="I533" i="7"/>
  <c r="I534" i="7"/>
  <c r="I535" i="7"/>
  <c r="I536" i="7"/>
  <c r="I537" i="7"/>
  <c r="I538" i="7"/>
  <c r="I528" i="7"/>
  <c r="I516" i="7" s="1"/>
  <c r="M529" i="7"/>
  <c r="M517" i="7" s="1"/>
  <c r="M530" i="7"/>
  <c r="M518" i="7" s="1"/>
  <c r="M531" i="7"/>
  <c r="M519" i="7" s="1"/>
  <c r="M532" i="7"/>
  <c r="M520" i="7" s="1"/>
  <c r="M533" i="7"/>
  <c r="M521" i="7" s="1"/>
  <c r="M534" i="7"/>
  <c r="M522" i="7" s="1"/>
  <c r="M535" i="7"/>
  <c r="M523" i="7" s="1"/>
  <c r="M536" i="7"/>
  <c r="M524" i="7" s="1"/>
  <c r="M537" i="7"/>
  <c r="M525" i="7" s="1"/>
  <c r="M538" i="7"/>
  <c r="M526" i="7" s="1"/>
  <c r="L529" i="7"/>
  <c r="L517" i="7" s="1"/>
  <c r="L530" i="7"/>
  <c r="L518" i="7" s="1"/>
  <c r="L531" i="7"/>
  <c r="L519" i="7" s="1"/>
  <c r="L532" i="7"/>
  <c r="L520" i="7" s="1"/>
  <c r="L533" i="7"/>
  <c r="L521" i="7" s="1"/>
  <c r="L534" i="7"/>
  <c r="L522" i="7" s="1"/>
  <c r="L536" i="7"/>
  <c r="L524" i="7" s="1"/>
  <c r="L537" i="7"/>
  <c r="L525" i="7" s="1"/>
  <c r="L538" i="7"/>
  <c r="K529" i="7"/>
  <c r="K517" i="7" s="1"/>
  <c r="K530" i="7"/>
  <c r="K531" i="7"/>
  <c r="K519" i="7" s="1"/>
  <c r="K532" i="7"/>
  <c r="K533" i="7"/>
  <c r="K521" i="7" s="1"/>
  <c r="K534" i="7"/>
  <c r="K535" i="7"/>
  <c r="K523" i="7" s="1"/>
  <c r="K536" i="7"/>
  <c r="K537" i="7"/>
  <c r="K525" i="7" s="1"/>
  <c r="K538" i="7"/>
  <c r="K528" i="7"/>
  <c r="K516" i="7" s="1"/>
  <c r="L528" i="7"/>
  <c r="L516" i="7" s="1"/>
  <c r="M528" i="7"/>
  <c r="M516" i="7" s="1"/>
  <c r="N528" i="7"/>
  <c r="O528" i="7"/>
  <c r="P528" i="7"/>
  <c r="Q528" i="7"/>
  <c r="R528" i="7"/>
  <c r="S528" i="7"/>
  <c r="T528" i="7"/>
  <c r="U528" i="7"/>
  <c r="V528" i="7"/>
  <c r="W528" i="7"/>
  <c r="X528" i="7"/>
  <c r="Y528" i="7"/>
  <c r="Z528" i="7"/>
  <c r="AA528" i="7"/>
  <c r="AB528" i="7"/>
  <c r="AC528" i="7"/>
  <c r="AD528" i="7"/>
  <c r="J529" i="7"/>
  <c r="J517" i="7" s="1"/>
  <c r="J530" i="7"/>
  <c r="J531" i="7"/>
  <c r="J519" i="7" s="1"/>
  <c r="J532" i="7"/>
  <c r="J533" i="7"/>
  <c r="J521" i="7" s="1"/>
  <c r="J534" i="7"/>
  <c r="H534" i="7" s="1"/>
  <c r="J535" i="7"/>
  <c r="J523" i="7" s="1"/>
  <c r="J536" i="7"/>
  <c r="J537" i="7"/>
  <c r="J525" i="7" s="1"/>
  <c r="J538" i="7"/>
  <c r="J528" i="7"/>
  <c r="J516" i="7" s="1"/>
  <c r="I525" i="7" l="1"/>
  <c r="I521" i="7"/>
  <c r="I519" i="7"/>
  <c r="I517" i="7"/>
  <c r="I523" i="7"/>
  <c r="H529" i="7"/>
  <c r="H528" i="7"/>
  <c r="L547" i="7" l="1"/>
  <c r="L535" i="7" s="1"/>
  <c r="L523" i="7" s="1"/>
  <c r="K393" i="7" l="1"/>
  <c r="L393" i="7"/>
  <c r="L391" i="7" l="1"/>
  <c r="L392" i="7"/>
  <c r="K391" i="7"/>
  <c r="H442" i="7"/>
  <c r="H441" i="7"/>
  <c r="H440" i="7"/>
  <c r="H439" i="7"/>
  <c r="H438" i="7"/>
  <c r="H437" i="7"/>
  <c r="H436" i="7"/>
  <c r="H435" i="7"/>
  <c r="H434" i="7"/>
  <c r="H433" i="7"/>
  <c r="H432" i="7"/>
  <c r="M431" i="7"/>
  <c r="L431" i="7"/>
  <c r="K431" i="7"/>
  <c r="J431" i="7"/>
  <c r="I431" i="7"/>
  <c r="H430" i="7"/>
  <c r="H429" i="7"/>
  <c r="H428" i="7"/>
  <c r="H427" i="7"/>
  <c r="H426" i="7"/>
  <c r="H425" i="7"/>
  <c r="H424" i="7"/>
  <c r="H423" i="7"/>
  <c r="H422" i="7"/>
  <c r="H421" i="7"/>
  <c r="H420" i="7"/>
  <c r="M419" i="7"/>
  <c r="L419" i="7"/>
  <c r="K419" i="7"/>
  <c r="J419" i="7"/>
  <c r="I419" i="7"/>
  <c r="H418" i="7"/>
  <c r="H417" i="7"/>
  <c r="H416" i="7"/>
  <c r="H415" i="7"/>
  <c r="H414" i="7"/>
  <c r="H413" i="7"/>
  <c r="H412" i="7"/>
  <c r="H411" i="7"/>
  <c r="H410" i="7"/>
  <c r="H409" i="7"/>
  <c r="H408" i="7"/>
  <c r="M407" i="7"/>
  <c r="L407" i="7"/>
  <c r="K407" i="7"/>
  <c r="J407" i="7"/>
  <c r="I407" i="7"/>
  <c r="H406" i="7"/>
  <c r="H405" i="7"/>
  <c r="H404" i="7"/>
  <c r="H403" i="7"/>
  <c r="H402" i="7"/>
  <c r="H401" i="7"/>
  <c r="H400" i="7"/>
  <c r="H399" i="7"/>
  <c r="H398" i="7"/>
  <c r="H397" i="7"/>
  <c r="H396" i="7"/>
  <c r="M395" i="7"/>
  <c r="L395" i="7"/>
  <c r="K395" i="7"/>
  <c r="J395" i="7"/>
  <c r="I395" i="7"/>
  <c r="H419" i="7" l="1"/>
  <c r="K383" i="7"/>
  <c r="H395" i="7"/>
  <c r="H407" i="7"/>
  <c r="H431" i="7"/>
  <c r="H454" i="7"/>
  <c r="H453" i="7"/>
  <c r="H452" i="7"/>
  <c r="H450" i="7"/>
  <c r="H449" i="7"/>
  <c r="H448" i="7"/>
  <c r="H447" i="7"/>
  <c r="H446" i="7"/>
  <c r="H445" i="7"/>
  <c r="H444" i="7"/>
  <c r="M443" i="7"/>
  <c r="K443" i="7"/>
  <c r="J443" i="7"/>
  <c r="I443" i="7"/>
  <c r="J468" i="7"/>
  <c r="K468" i="7"/>
  <c r="L468" i="7"/>
  <c r="M468" i="7"/>
  <c r="J469" i="7"/>
  <c r="K469" i="7"/>
  <c r="L469" i="7"/>
  <c r="M469" i="7"/>
  <c r="J470" i="7"/>
  <c r="K470" i="7"/>
  <c r="L470" i="7"/>
  <c r="M470" i="7"/>
  <c r="J471" i="7"/>
  <c r="K471" i="7"/>
  <c r="L471" i="7"/>
  <c r="M471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M474" i="7"/>
  <c r="J475" i="7"/>
  <c r="K475" i="7"/>
  <c r="L475" i="7"/>
  <c r="M475" i="7"/>
  <c r="J476" i="7"/>
  <c r="K476" i="7"/>
  <c r="L476" i="7"/>
  <c r="M476" i="7"/>
  <c r="J477" i="7"/>
  <c r="K477" i="7"/>
  <c r="L477" i="7"/>
  <c r="M477" i="7"/>
  <c r="J478" i="7"/>
  <c r="K478" i="7"/>
  <c r="L478" i="7"/>
  <c r="M478" i="7"/>
  <c r="I467" i="7" l="1"/>
  <c r="H472" i="7"/>
  <c r="M467" i="7"/>
  <c r="K467" i="7"/>
  <c r="H477" i="7"/>
  <c r="J467" i="7"/>
  <c r="H473" i="7"/>
  <c r="H475" i="7"/>
  <c r="H470" i="7"/>
  <c r="H478" i="7"/>
  <c r="H476" i="7"/>
  <c r="H471" i="7"/>
  <c r="H469" i="7"/>
  <c r="H443" i="7"/>
  <c r="L443" i="7"/>
  <c r="H468" i="7"/>
  <c r="H394" i="7"/>
  <c r="H393" i="7"/>
  <c r="H392" i="7"/>
  <c r="H391" i="7"/>
  <c r="H390" i="7"/>
  <c r="H389" i="7"/>
  <c r="H388" i="7"/>
  <c r="H387" i="7"/>
  <c r="H386" i="7"/>
  <c r="H385" i="7"/>
  <c r="H384" i="7"/>
  <c r="M383" i="7"/>
  <c r="J383" i="7"/>
  <c r="I383" i="7"/>
  <c r="H383" i="7" l="1"/>
  <c r="L383" i="7"/>
  <c r="L126" i="7" l="1"/>
  <c r="L38" i="7" s="1"/>
  <c r="K126" i="7"/>
  <c r="K38" i="7" s="1"/>
  <c r="L125" i="7"/>
  <c r="L37" i="7" s="1"/>
  <c r="K125" i="7"/>
  <c r="K37" i="7" s="1"/>
  <c r="H201" i="7"/>
  <c r="H200" i="7"/>
  <c r="H199" i="7"/>
  <c r="H198" i="7"/>
  <c r="H197" i="7"/>
  <c r="H196" i="7"/>
  <c r="H195" i="7"/>
  <c r="H194" i="7"/>
  <c r="H193" i="7"/>
  <c r="H192" i="7"/>
  <c r="H191" i="7"/>
  <c r="L190" i="7"/>
  <c r="K190" i="7"/>
  <c r="J190" i="7"/>
  <c r="I190" i="7"/>
  <c r="H190" i="7" l="1"/>
  <c r="L209" i="7" l="1"/>
  <c r="L49" i="7" l="1"/>
  <c r="L378" i="7"/>
  <c r="I510" i="7"/>
  <c r="L510" i="7"/>
  <c r="L474" i="7" s="1"/>
  <c r="L467" i="7" l="1"/>
  <c r="H474" i="7"/>
  <c r="H467" i="7" s="1"/>
  <c r="L185" i="7"/>
  <c r="L257" i="7" l="1"/>
  <c r="L62" i="7"/>
  <c r="H62" i="7" s="1"/>
  <c r="K185" i="7" l="1"/>
  <c r="K124" i="7" s="1"/>
  <c r="I354" i="7" l="1"/>
  <c r="L354" i="7"/>
  <c r="H558" i="7" l="1"/>
  <c r="H546" i="7"/>
  <c r="I347" i="7" l="1"/>
  <c r="H334" i="7" l="1"/>
  <c r="H333" i="7"/>
  <c r="H332" i="7"/>
  <c r="H331" i="7"/>
  <c r="H330" i="7"/>
  <c r="H329" i="7"/>
  <c r="H328" i="7"/>
  <c r="H327" i="7"/>
  <c r="H326" i="7"/>
  <c r="H325" i="7"/>
  <c r="H324" i="7"/>
  <c r="L323" i="7"/>
  <c r="K323" i="7"/>
  <c r="I323" i="7"/>
  <c r="H323" i="7" l="1"/>
  <c r="H510" i="7" l="1"/>
  <c r="K503" i="7" l="1"/>
  <c r="L503" i="7"/>
  <c r="H503" i="7" s="1"/>
  <c r="M503" i="7"/>
  <c r="H513" i="7"/>
  <c r="H512" i="7"/>
  <c r="H511" i="7"/>
  <c r="H509" i="7"/>
  <c r="H508" i="7"/>
  <c r="H507" i="7"/>
  <c r="H506" i="7"/>
  <c r="H505" i="7"/>
  <c r="H504" i="7"/>
  <c r="L293" i="7"/>
  <c r="K293" i="7"/>
  <c r="I371" i="7" l="1"/>
  <c r="M371" i="7"/>
  <c r="L371" i="7"/>
  <c r="K371" i="7"/>
  <c r="J371" i="7"/>
  <c r="H382" i="7"/>
  <c r="H381" i="7"/>
  <c r="H380" i="7"/>
  <c r="H379" i="7"/>
  <c r="H378" i="7"/>
  <c r="H377" i="7"/>
  <c r="H376" i="7"/>
  <c r="H375" i="7"/>
  <c r="H374" i="7"/>
  <c r="H373" i="7"/>
  <c r="H372" i="7"/>
  <c r="H362" i="7"/>
  <c r="H371" i="7" l="1"/>
  <c r="L184" i="7" l="1"/>
  <c r="K184" i="7"/>
  <c r="H358" i="7" l="1"/>
  <c r="H357" i="7"/>
  <c r="H356" i="7"/>
  <c r="H355" i="7"/>
  <c r="H354" i="7"/>
  <c r="H353" i="7"/>
  <c r="H352" i="7"/>
  <c r="H351" i="7"/>
  <c r="H350" i="7"/>
  <c r="H349" i="7"/>
  <c r="H348" i="7"/>
  <c r="L347" i="7"/>
  <c r="K347" i="7"/>
  <c r="H347" i="7" l="1"/>
  <c r="H365" i="7"/>
  <c r="H366" i="7"/>
  <c r="H367" i="7"/>
  <c r="H368" i="7"/>
  <c r="H369" i="7"/>
  <c r="H370" i="7"/>
  <c r="I359" i="7"/>
  <c r="J359" i="7"/>
  <c r="K359" i="7"/>
  <c r="L359" i="7"/>
  <c r="M359" i="7"/>
  <c r="H364" i="7"/>
  <c r="H363" i="7"/>
  <c r="H361" i="7"/>
  <c r="H360" i="7"/>
  <c r="H359" i="7" l="1"/>
  <c r="I310" i="7"/>
  <c r="H318" i="7"/>
  <c r="H317" i="7"/>
  <c r="I238" i="7" l="1"/>
  <c r="J238" i="7"/>
  <c r="K238" i="7"/>
  <c r="L238" i="7"/>
  <c r="M238" i="7"/>
  <c r="J36" i="7" l="1"/>
  <c r="I178" i="7"/>
  <c r="J178" i="7"/>
  <c r="L178" i="7"/>
  <c r="M178" i="7"/>
  <c r="H135" i="7" l="1"/>
  <c r="H486" i="7" l="1"/>
  <c r="H550" i="7" l="1"/>
  <c r="H549" i="7"/>
  <c r="H548" i="7"/>
  <c r="H547" i="7"/>
  <c r="H545" i="7"/>
  <c r="H544" i="7"/>
  <c r="H543" i="7"/>
  <c r="H542" i="7"/>
  <c r="H541" i="7"/>
  <c r="H540" i="7"/>
  <c r="M539" i="7"/>
  <c r="L539" i="7"/>
  <c r="K539" i="7"/>
  <c r="J539" i="7"/>
  <c r="I539" i="7"/>
  <c r="H539" i="7" l="1"/>
  <c r="H492" i="7"/>
  <c r="H493" i="7"/>
  <c r="H494" i="7"/>
  <c r="H495" i="7"/>
  <c r="H496" i="7"/>
  <c r="H497" i="7"/>
  <c r="H498" i="7"/>
  <c r="H499" i="7"/>
  <c r="H500" i="7"/>
  <c r="H501" i="7"/>
  <c r="H502" i="7"/>
  <c r="I491" i="7"/>
  <c r="J491" i="7"/>
  <c r="K491" i="7"/>
  <c r="M491" i="7"/>
  <c r="L491" i="7"/>
  <c r="H491" i="7" l="1"/>
  <c r="K36" i="7"/>
  <c r="I116" i="7" l="1"/>
  <c r="J117" i="7"/>
  <c r="K117" i="7"/>
  <c r="L117" i="7"/>
  <c r="M117" i="7"/>
  <c r="J118" i="7"/>
  <c r="K118" i="7"/>
  <c r="L118" i="7"/>
  <c r="M118" i="7"/>
  <c r="J119" i="7"/>
  <c r="K119" i="7"/>
  <c r="L119" i="7"/>
  <c r="M119" i="7"/>
  <c r="J120" i="7"/>
  <c r="K120" i="7"/>
  <c r="L120" i="7"/>
  <c r="M120" i="7"/>
  <c r="J121" i="7"/>
  <c r="K121" i="7"/>
  <c r="L121" i="7"/>
  <c r="M121" i="7"/>
  <c r="H122" i="7"/>
  <c r="J123" i="7"/>
  <c r="K123" i="7"/>
  <c r="L123" i="7"/>
  <c r="M123" i="7"/>
  <c r="L124" i="7"/>
  <c r="L36" i="7" s="1"/>
  <c r="H125" i="7"/>
  <c r="H126" i="7"/>
  <c r="H127" i="7"/>
  <c r="H128" i="7"/>
  <c r="I104" i="7"/>
  <c r="J104" i="7"/>
  <c r="K104" i="7"/>
  <c r="L104" i="7"/>
  <c r="M104" i="7"/>
  <c r="H105" i="7"/>
  <c r="H108" i="7"/>
  <c r="H124" i="7" l="1"/>
  <c r="H121" i="7"/>
  <c r="H120" i="7"/>
  <c r="H119" i="7"/>
  <c r="H117" i="7"/>
  <c r="H104" i="7"/>
  <c r="H118" i="7"/>
  <c r="L116" i="7"/>
  <c r="H123" i="7"/>
  <c r="K116" i="7"/>
  <c r="I166" i="7"/>
  <c r="J166" i="7"/>
  <c r="K166" i="7"/>
  <c r="L166" i="7"/>
  <c r="K178" i="7"/>
  <c r="H184" i="7"/>
  <c r="H185" i="7"/>
  <c r="H186" i="7"/>
  <c r="H187" i="7"/>
  <c r="H188" i="7"/>
  <c r="H189" i="7"/>
  <c r="H172" i="7"/>
  <c r="H173" i="7"/>
  <c r="H174" i="7"/>
  <c r="H175" i="7"/>
  <c r="H176" i="7"/>
  <c r="H177" i="7"/>
  <c r="H160" i="7"/>
  <c r="H161" i="7"/>
  <c r="H162" i="7"/>
  <c r="H163" i="7"/>
  <c r="H164" i="7"/>
  <c r="H165" i="7"/>
  <c r="H148" i="7"/>
  <c r="H149" i="7"/>
  <c r="H150" i="7"/>
  <c r="H151" i="7"/>
  <c r="H152" i="7"/>
  <c r="H153" i="7"/>
  <c r="H183" i="7"/>
  <c r="H182" i="7"/>
  <c r="H181" i="7"/>
  <c r="H180" i="7"/>
  <c r="H179" i="7"/>
  <c r="H171" i="7"/>
  <c r="H170" i="7"/>
  <c r="H169" i="7"/>
  <c r="H168" i="7"/>
  <c r="H167" i="7"/>
  <c r="H159" i="7"/>
  <c r="H158" i="7"/>
  <c r="H157" i="7"/>
  <c r="H156" i="7"/>
  <c r="H155" i="7"/>
  <c r="L154" i="7"/>
  <c r="K154" i="7"/>
  <c r="I154" i="7"/>
  <c r="H147" i="7"/>
  <c r="H146" i="7"/>
  <c r="H145" i="7"/>
  <c r="H144" i="7"/>
  <c r="H143" i="7"/>
  <c r="L142" i="7"/>
  <c r="K142" i="7"/>
  <c r="I142" i="7"/>
  <c r="H154" i="7" l="1"/>
  <c r="H116" i="7"/>
  <c r="H166" i="7"/>
  <c r="H178" i="7"/>
  <c r="H142" i="7"/>
  <c r="I37" i="7"/>
  <c r="H346" i="7"/>
  <c r="H345" i="7"/>
  <c r="H344" i="7"/>
  <c r="H343" i="7"/>
  <c r="H342" i="7"/>
  <c r="H341" i="7"/>
  <c r="H340" i="7"/>
  <c r="H339" i="7"/>
  <c r="H338" i="7"/>
  <c r="H337" i="7"/>
  <c r="H336" i="7"/>
  <c r="L335" i="7"/>
  <c r="K335" i="7"/>
  <c r="I335" i="7"/>
  <c r="H335" i="7" l="1"/>
  <c r="H297" i="7"/>
  <c r="H296" i="7"/>
  <c r="H295" i="7"/>
  <c r="H294" i="7"/>
  <c r="H293" i="7"/>
  <c r="I293" i="7" s="1"/>
  <c r="I36" i="7" s="1"/>
  <c r="H292" i="7"/>
  <c r="H291" i="7"/>
  <c r="H290" i="7"/>
  <c r="H289" i="7"/>
  <c r="H288" i="7"/>
  <c r="H287" i="7"/>
  <c r="L286" i="7"/>
  <c r="K286" i="7"/>
  <c r="I286" i="7"/>
  <c r="H261" i="7"/>
  <c r="H260" i="7"/>
  <c r="H259" i="7"/>
  <c r="H258" i="7"/>
  <c r="H257" i="7"/>
  <c r="H256" i="7"/>
  <c r="H255" i="7"/>
  <c r="H254" i="7"/>
  <c r="H253" i="7"/>
  <c r="H252" i="7"/>
  <c r="H251" i="7"/>
  <c r="L250" i="7"/>
  <c r="K250" i="7"/>
  <c r="I250" i="7"/>
  <c r="H86" i="7"/>
  <c r="H286" i="7" l="1"/>
  <c r="H250" i="7"/>
  <c r="L208" i="7"/>
  <c r="H17" i="7"/>
  <c r="H14" i="7"/>
  <c r="H12" i="7"/>
  <c r="H10" i="7"/>
  <c r="H34" i="7"/>
  <c r="H29" i="7"/>
  <c r="H27" i="7"/>
  <c r="H31" i="7"/>
  <c r="H82" i="7"/>
  <c r="H83" i="7"/>
  <c r="J54" i="7"/>
  <c r="K54" i="7"/>
  <c r="H56" i="7"/>
  <c r="H45" i="7"/>
  <c r="H44" i="7"/>
  <c r="L304" i="7" l="1"/>
  <c r="H244" i="7"/>
  <c r="I304" i="7" l="1"/>
  <c r="L232" i="7" l="1"/>
  <c r="I232" i="7" s="1"/>
  <c r="I208" i="7"/>
  <c r="H61" i="7"/>
  <c r="L40" i="7"/>
  <c r="L39" i="7"/>
  <c r="M36" i="7"/>
  <c r="H36" i="7" s="1"/>
  <c r="M37" i="7"/>
  <c r="M38" i="7"/>
  <c r="M39" i="7"/>
  <c r="M40" i="7"/>
  <c r="K39" i="7"/>
  <c r="K40" i="7"/>
  <c r="J37" i="7"/>
  <c r="J38" i="7"/>
  <c r="J39" i="7"/>
  <c r="J40" i="7"/>
  <c r="I30" i="7"/>
  <c r="I32" i="7"/>
  <c r="I33" i="7"/>
  <c r="I38" i="7"/>
  <c r="I39" i="7"/>
  <c r="I40" i="7"/>
  <c r="I28" i="7"/>
  <c r="I578" i="7"/>
  <c r="J578" i="7"/>
  <c r="K578" i="7"/>
  <c r="L578" i="7"/>
  <c r="M578" i="7"/>
  <c r="I579" i="7"/>
  <c r="J579" i="7"/>
  <c r="K579" i="7"/>
  <c r="L579" i="7"/>
  <c r="M579" i="7"/>
  <c r="I580" i="7"/>
  <c r="J580" i="7"/>
  <c r="K580" i="7"/>
  <c r="L580" i="7"/>
  <c r="M580" i="7"/>
  <c r="I581" i="7"/>
  <c r="J581" i="7"/>
  <c r="K581" i="7"/>
  <c r="L581" i="7"/>
  <c r="M581" i="7"/>
  <c r="I582" i="7"/>
  <c r="J582" i="7"/>
  <c r="K582" i="7"/>
  <c r="L582" i="7"/>
  <c r="M582" i="7"/>
  <c r="I583" i="7"/>
  <c r="J583" i="7"/>
  <c r="K583" i="7"/>
  <c r="K19" i="7" s="1"/>
  <c r="L583" i="7"/>
  <c r="L19" i="7" s="1"/>
  <c r="M583" i="7"/>
  <c r="I584" i="7"/>
  <c r="J584" i="7"/>
  <c r="K584" i="7"/>
  <c r="L584" i="7"/>
  <c r="M584" i="7"/>
  <c r="I585" i="7"/>
  <c r="J585" i="7"/>
  <c r="K585" i="7"/>
  <c r="L585" i="7"/>
  <c r="M585" i="7"/>
  <c r="I586" i="7"/>
  <c r="J586" i="7"/>
  <c r="K586" i="7"/>
  <c r="L586" i="7"/>
  <c r="M586" i="7"/>
  <c r="I587" i="7"/>
  <c r="J587" i="7"/>
  <c r="K587" i="7"/>
  <c r="L587" i="7"/>
  <c r="M587" i="7"/>
  <c r="J577" i="7"/>
  <c r="K577" i="7"/>
  <c r="L577" i="7"/>
  <c r="M577" i="7"/>
  <c r="I577" i="7"/>
  <c r="M479" i="7"/>
  <c r="L479" i="7"/>
  <c r="K479" i="7"/>
  <c r="J479" i="7"/>
  <c r="I479" i="7"/>
  <c r="H485" i="7"/>
  <c r="I35" i="7" l="1"/>
  <c r="H577" i="7"/>
  <c r="H322" i="7"/>
  <c r="H321" i="7"/>
  <c r="H320" i="7"/>
  <c r="H319" i="7"/>
  <c r="H316" i="7"/>
  <c r="H315" i="7"/>
  <c r="H314" i="7"/>
  <c r="H313" i="7"/>
  <c r="H312" i="7"/>
  <c r="H311" i="7"/>
  <c r="L310" i="7"/>
  <c r="K310" i="7"/>
  <c r="H309" i="7"/>
  <c r="H308" i="7"/>
  <c r="H307" i="7"/>
  <c r="H306" i="7"/>
  <c r="H305" i="7"/>
  <c r="H304" i="7"/>
  <c r="H303" i="7"/>
  <c r="H302" i="7"/>
  <c r="H301" i="7"/>
  <c r="H300" i="7"/>
  <c r="H299" i="7"/>
  <c r="K298" i="7"/>
  <c r="I11" i="7"/>
  <c r="I13" i="7"/>
  <c r="I15" i="7"/>
  <c r="I16" i="7"/>
  <c r="I19" i="7"/>
  <c r="I20" i="7"/>
  <c r="I21" i="7"/>
  <c r="I22" i="7"/>
  <c r="I23" i="7"/>
  <c r="I563" i="7"/>
  <c r="J563" i="7"/>
  <c r="K563" i="7"/>
  <c r="L563" i="7"/>
  <c r="M563" i="7"/>
  <c r="I551" i="7"/>
  <c r="J551" i="7"/>
  <c r="K551" i="7"/>
  <c r="L551" i="7"/>
  <c r="M551" i="7"/>
  <c r="L41" i="7"/>
  <c r="L60" i="7"/>
  <c r="L54" i="7" s="1"/>
  <c r="H574" i="7"/>
  <c r="H573" i="7"/>
  <c r="H572" i="7"/>
  <c r="H571" i="7"/>
  <c r="H570" i="7"/>
  <c r="H569" i="7"/>
  <c r="H568" i="7"/>
  <c r="H567" i="7"/>
  <c r="H566" i="7"/>
  <c r="H565" i="7"/>
  <c r="H564" i="7"/>
  <c r="H562" i="7"/>
  <c r="H561" i="7"/>
  <c r="H560" i="7"/>
  <c r="H557" i="7"/>
  <c r="H556" i="7"/>
  <c r="H555" i="7"/>
  <c r="H554" i="7"/>
  <c r="H553" i="7"/>
  <c r="H552" i="7"/>
  <c r="M19" i="7" l="1"/>
  <c r="H310" i="7"/>
  <c r="I18" i="7"/>
  <c r="J527" i="7"/>
  <c r="H532" i="7"/>
  <c r="H516" i="7"/>
  <c r="H536" i="7"/>
  <c r="H538" i="7"/>
  <c r="H525" i="7"/>
  <c r="H521" i="7"/>
  <c r="H519" i="7"/>
  <c r="H530" i="7"/>
  <c r="H563" i="7"/>
  <c r="I515" i="7"/>
  <c r="L515" i="7"/>
  <c r="H520" i="7"/>
  <c r="H517" i="7"/>
  <c r="H551" i="7"/>
  <c r="J19" i="7"/>
  <c r="I527" i="7"/>
  <c r="M527" i="7"/>
  <c r="H526" i="7"/>
  <c r="H524" i="7"/>
  <c r="L527" i="7"/>
  <c r="H537" i="7"/>
  <c r="H535" i="7"/>
  <c r="H533" i="7"/>
  <c r="H531" i="7"/>
  <c r="H298" i="7"/>
  <c r="L298" i="7"/>
  <c r="I298" i="7" s="1"/>
  <c r="K527" i="7"/>
  <c r="M515" i="7" l="1"/>
  <c r="H19" i="7"/>
  <c r="I503" i="7"/>
  <c r="H522" i="7"/>
  <c r="J515" i="7"/>
  <c r="J514" i="7" s="1"/>
  <c r="J503" i="7" s="1"/>
  <c r="H527" i="7"/>
  <c r="H518" i="7"/>
  <c r="K515" i="7"/>
  <c r="H523" i="7"/>
  <c r="K20" i="7"/>
  <c r="K21" i="7"/>
  <c r="K22" i="7"/>
  <c r="J21" i="7"/>
  <c r="J22" i="7"/>
  <c r="M20" i="7"/>
  <c r="M22" i="7"/>
  <c r="M23" i="7"/>
  <c r="L20" i="7"/>
  <c r="L21" i="7"/>
  <c r="L22" i="7"/>
  <c r="L23" i="7"/>
  <c r="K23" i="7"/>
  <c r="J20" i="7"/>
  <c r="H484" i="7"/>
  <c r="H37" i="7"/>
  <c r="H20" i="7" l="1"/>
  <c r="H514" i="7"/>
  <c r="H22" i="7"/>
  <c r="H515" i="7"/>
  <c r="H39" i="7"/>
  <c r="H38" i="7"/>
  <c r="H40" i="7"/>
  <c r="H488" i="7"/>
  <c r="H487" i="7"/>
  <c r="H483" i="7"/>
  <c r="H480" i="7"/>
  <c r="H482" i="7"/>
  <c r="H481" i="7"/>
  <c r="H490" i="7"/>
  <c r="H489" i="7"/>
  <c r="J23" i="7" l="1"/>
  <c r="H23" i="7" s="1"/>
  <c r="H479" i="7"/>
  <c r="I226" i="7" l="1"/>
  <c r="H264" i="7"/>
  <c r="H265" i="7"/>
  <c r="H266" i="7"/>
  <c r="H267" i="7"/>
  <c r="H268" i="7"/>
  <c r="H269" i="7"/>
  <c r="H270" i="7"/>
  <c r="H271" i="7"/>
  <c r="H272" i="7"/>
  <c r="H273" i="7"/>
  <c r="H596" i="7" l="1"/>
  <c r="H598" i="7"/>
  <c r="H240" i="7" l="1"/>
  <c r="H241" i="7"/>
  <c r="H242" i="7"/>
  <c r="H243" i="7"/>
  <c r="H245" i="7"/>
  <c r="H246" i="7"/>
  <c r="H247" i="7"/>
  <c r="H248" i="7"/>
  <c r="H249" i="7"/>
  <c r="H239" i="7"/>
  <c r="L226" i="7"/>
  <c r="H232" i="7"/>
  <c r="H233" i="7"/>
  <c r="H234" i="7"/>
  <c r="H235" i="7"/>
  <c r="H236" i="7"/>
  <c r="H237" i="7"/>
  <c r="H220" i="7"/>
  <c r="H221" i="7"/>
  <c r="H222" i="7"/>
  <c r="H223" i="7"/>
  <c r="H224" i="7"/>
  <c r="H225" i="7"/>
  <c r="L214" i="7"/>
  <c r="I202" i="7"/>
  <c r="L202" i="7"/>
  <c r="H208" i="7"/>
  <c r="H209" i="7"/>
  <c r="H210" i="7"/>
  <c r="H211" i="7"/>
  <c r="H212" i="7"/>
  <c r="H213" i="7"/>
  <c r="H50" i="7"/>
  <c r="H51" i="7"/>
  <c r="H52" i="7"/>
  <c r="H53" i="7"/>
  <c r="H238" i="7" l="1"/>
  <c r="H263" i="7" l="1"/>
  <c r="L262" i="7"/>
  <c r="K262" i="7"/>
  <c r="I262" i="7"/>
  <c r="K32" i="7"/>
  <c r="K15" i="7" s="1"/>
  <c r="H262" i="7" l="1"/>
  <c r="H80" i="7" l="1"/>
  <c r="L79" i="7"/>
  <c r="H48" i="7" l="1"/>
  <c r="H49" i="7"/>
  <c r="H47" i="7"/>
  <c r="H231" i="7"/>
  <c r="H230" i="7"/>
  <c r="H229" i="7"/>
  <c r="H228" i="7"/>
  <c r="H227" i="7"/>
  <c r="K226" i="7"/>
  <c r="H219" i="7"/>
  <c r="H218" i="7"/>
  <c r="H217" i="7"/>
  <c r="H216" i="7"/>
  <c r="H215" i="7"/>
  <c r="K214" i="7"/>
  <c r="I214" i="7"/>
  <c r="L588" i="7"/>
  <c r="H60" i="7"/>
  <c r="J28" i="7"/>
  <c r="J11" i="7" s="1"/>
  <c r="K28" i="7"/>
  <c r="K11" i="7" s="1"/>
  <c r="L28" i="7"/>
  <c r="L11" i="7" s="1"/>
  <c r="M28" i="7"/>
  <c r="M11" i="7" s="1"/>
  <c r="J30" i="7"/>
  <c r="J13" i="7" s="1"/>
  <c r="K30" i="7"/>
  <c r="K13" i="7" s="1"/>
  <c r="L30" i="7"/>
  <c r="L13" i="7" s="1"/>
  <c r="M30" i="7"/>
  <c r="M13" i="7" s="1"/>
  <c r="J32" i="7"/>
  <c r="J15" i="7" s="1"/>
  <c r="L32" i="7"/>
  <c r="L15" i="7" s="1"/>
  <c r="M32" i="7"/>
  <c r="M15" i="7" s="1"/>
  <c r="J33" i="7"/>
  <c r="J16" i="7" s="1"/>
  <c r="K33" i="7"/>
  <c r="K16" i="7" s="1"/>
  <c r="L33" i="7"/>
  <c r="L16" i="7" s="1"/>
  <c r="M33" i="7"/>
  <c r="M16" i="7" s="1"/>
  <c r="K35" i="7"/>
  <c r="K18" i="7" s="1"/>
  <c r="L35" i="7"/>
  <c r="L18" i="7" s="1"/>
  <c r="M35" i="7"/>
  <c r="M18" i="7" s="1"/>
  <c r="M26" i="7"/>
  <c r="M9" i="7" s="1"/>
  <c r="J26" i="7"/>
  <c r="J9" i="7" s="1"/>
  <c r="H133" i="7"/>
  <c r="H134" i="7"/>
  <c r="H132" i="7"/>
  <c r="H131" i="7"/>
  <c r="H130" i="7"/>
  <c r="L129" i="7"/>
  <c r="K129" i="7"/>
  <c r="I129" i="7"/>
  <c r="L26" i="7" l="1"/>
  <c r="L9" i="7" s="1"/>
  <c r="L8" i="7" s="1"/>
  <c r="K26" i="7"/>
  <c r="K9" i="7" s="1"/>
  <c r="K8" i="7" s="1"/>
  <c r="J35" i="7"/>
  <c r="H35" i="7" s="1"/>
  <c r="H13" i="7"/>
  <c r="H15" i="7"/>
  <c r="H16" i="7"/>
  <c r="H11" i="7"/>
  <c r="M25" i="7"/>
  <c r="M21" i="7" s="1"/>
  <c r="H21" i="7" s="1"/>
  <c r="H30" i="7"/>
  <c r="H28" i="7"/>
  <c r="H33" i="7"/>
  <c r="H226" i="7"/>
  <c r="H214" i="7"/>
  <c r="H129" i="7"/>
  <c r="H204" i="7"/>
  <c r="H205" i="7"/>
  <c r="H206" i="7"/>
  <c r="H207" i="7"/>
  <c r="H203" i="7"/>
  <c r="K202" i="7"/>
  <c r="H59" i="7"/>
  <c r="H594" i="7"/>
  <c r="H593" i="7"/>
  <c r="H592" i="7"/>
  <c r="L25" i="7" l="1"/>
  <c r="J18" i="7"/>
  <c r="J8" i="7" s="1"/>
  <c r="J25" i="7"/>
  <c r="M8" i="7"/>
  <c r="H26" i="7"/>
  <c r="H9" i="7"/>
  <c r="H32" i="7"/>
  <c r="K25" i="7"/>
  <c r="H202" i="7"/>
  <c r="H579" i="7"/>
  <c r="H591" i="7"/>
  <c r="H588" i="7" s="1"/>
  <c r="J588" i="7"/>
  <c r="I588" i="7"/>
  <c r="H578" i="7"/>
  <c r="J576" i="7"/>
  <c r="M576" i="7"/>
  <c r="H18" i="7" l="1"/>
  <c r="H8" i="7" s="1"/>
  <c r="H25" i="7"/>
  <c r="H580" i="7"/>
  <c r="I576" i="7"/>
  <c r="H582" i="7"/>
  <c r="H581" i="7"/>
  <c r="K576" i="7"/>
  <c r="L576" i="7"/>
  <c r="H576" i="7" l="1"/>
  <c r="M54" i="7"/>
  <c r="H58" i="7"/>
  <c r="H54" i="7" s="1"/>
  <c r="H41" i="7"/>
  <c r="H93" i="7"/>
  <c r="H92" i="7" s="1"/>
  <c r="L92" i="7"/>
  <c r="J41" i="7"/>
  <c r="I93" i="7"/>
  <c r="I54" i="7"/>
  <c r="I41" i="7"/>
  <c r="H85" i="7"/>
  <c r="K79" i="7"/>
  <c r="H84" i="7"/>
  <c r="H79" i="7" l="1"/>
  <c r="I26" i="7"/>
  <c r="I92" i="7"/>
  <c r="I25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1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116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L25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5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7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3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A5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<sst xmlns="http://schemas.openxmlformats.org/spreadsheetml/2006/main" count="783" uniqueCount="169">
  <si>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</si>
  <si>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</si>
  <si>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</si>
  <si>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</si>
  <si>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</si>
  <si>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</si>
  <si>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</si>
  <si>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</si>
  <si>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</si>
  <si>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</si>
  <si>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</si>
  <si>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</si>
  <si>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</si>
  <si>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</si>
  <si>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</si>
  <si>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</si>
  <si>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</si>
  <si>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</si>
  <si>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</si>
  <si>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</si>
  <si>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</si>
  <si>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</si>
  <si>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</si>
  <si>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</si>
  <si>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</si>
  <si>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</si>
  <si>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</si>
  <si>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</si>
  <si>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</si>
  <si>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</si>
  <si>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</si>
  <si>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</si>
  <si>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</si>
  <si>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</si>
  <si>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</si>
  <si>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</si>
  <si>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</si>
  <si>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</si>
  <si>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</si>
  <si>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</si>
  <si>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</si>
  <si>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1.1.5. Реконструкция очистных сооружений Северного жилого района г. Благовещенска, Амурская область (в т.ч. проектные работы)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</si>
  <si>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</si>
  <si>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</si>
  <si>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</si>
  <si>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</si>
  <si>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</si>
  <si>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</si>
  <si>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</si>
  <si>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</si>
  <si>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</si>
  <si>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</si>
  <si>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</si>
  <si>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</si>
  <si>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</si>
  <si>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</si>
  <si>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</si>
  <si>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</si>
  <si>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</si>
  <si>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</si>
  <si>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</si>
  <si>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</si>
  <si>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</si>
  <si>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</si>
  <si>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</si>
  <si>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</si>
  <si>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</si>
  <si>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</si>
  <si>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</si>
  <si>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</si>
  <si>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</si>
  <si>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</si>
  <si>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</si>
  <si>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</si>
  <si>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</si>
  <si>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</si>
  <si>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</si>
  <si>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</si>
  <si>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</si>
  <si>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</si>
  <si>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</si>
  <si>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</si>
  <si>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</si>
  <si>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</si>
  <si>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</si>
  <si>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</si>
  <si>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</si>
  <si>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</si>
  <si>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</si>
  <si>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</si>
  <si>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</si>
  <si>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</si>
  <si>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</si>
  <si>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IV квартал 2020</t>
  </si>
  <si>
    <t>2020-2021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</si>
  <si>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</si>
  <si>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</si>
  <si>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</si>
  <si>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</si>
  <si>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</si>
  <si>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</si>
  <si>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</si>
  <si>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</si>
  <si>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</si>
  <si>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</si>
  <si>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</si>
  <si>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</si>
  <si>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</si>
  <si>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</si>
  <si>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</si>
  <si>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2015 - 2020гг.</t>
  </si>
  <si>
    <t>2021 год, в том числе:</t>
  </si>
  <si>
    <t>неиспользованные лимиты прошлых лет</t>
  </si>
  <si>
    <t>2020 - 2021 год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</si>
  <si>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</si>
  <si>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</si>
  <si>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</si>
  <si>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</si>
  <si>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</si>
  <si>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</si>
  <si>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2022 - 2023 гг.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</si>
  <si>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</si>
  <si>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</si>
  <si>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</si>
  <si>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</si>
  <si>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 xml:space="preserve"> 2021 гг.</t>
  </si>
  <si>
    <t>2020 -2021 год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</si>
  <si>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</si>
  <si>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</si>
  <si>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</si>
  <si>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2022- 2023 годы</t>
  </si>
  <si>
    <t>13107,,3</t>
  </si>
  <si>
    <t>?</t>
  </si>
  <si>
    <t>2022-2024 годы</t>
  </si>
  <si>
    <t>5522 м3/сут</t>
  </si>
  <si>
    <t>25000 м3/сут</t>
  </si>
  <si>
    <t xml:space="preserve">2022 - 2023 годы 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</si>
  <si>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</si>
  <si>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</si>
  <si>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</si>
  <si>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&lt; * &gt;Лимиты из областного бюджета предусмотрены в соответствии с Приказом Министерства экономического развития Российской Федерации (Минэкономразвития Росии) от 15.12.02021 № 763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</si>
  <si>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</si>
  <si>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</si>
  <si>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</si>
  <si>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</si>
  <si>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</si>
  <si>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2020, 2022гг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</si>
  <si>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</si>
  <si>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</si>
  <si>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</si>
  <si>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</si>
  <si>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</si>
  <si>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>2022-2024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</si>
  <si>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</si>
  <si>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</si>
  <si>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</si>
  <si>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</si>
  <si>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</si>
  <si>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</si>
  <si>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</si>
  <si>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</si>
  <si>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1.1.47.2.  Реконструкция канализационного коллектора г.Благовещенск 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</si>
  <si>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1.1.47.3. Создание, реконструкция, модернизация и эксплуатация объектов инфраструктуры международного аэропорта Благовещенск (Игнатьево) для обслуживания международных и внутренних авиалиний  *</t>
  </si>
  <si>
    <t xml:space="preserve">1.1.47.4. Прокладка тепловой сетисети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</si>
  <si>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1.1.49. Реализация инфраструктурных проектов, источником финансового обеспечения которых являются бюджетные кредиты</t>
  </si>
  <si>
    <t>1.1.49.1.  Реконструкция очистных сооружений в Северном жилом районе г.Благовещенска</t>
  </si>
  <si>
    <t xml:space="preserve"> Строительство  "под ключ", </t>
  </si>
  <si>
    <t>Проектные работы и строительство</t>
  </si>
  <si>
    <t xml:space="preserve">Приложение № 6  к постановлению администрации города Благовещенска от  27.04.2022    №  2180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</si>
</sst>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6" fontId="4" fillId="0" borderId="3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" fillId="2" borderId="0" xfId="0" applyFont="1" applyFill="1"/>
    <xf numFmtId="164" fontId="4" fillId="0" borderId="0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166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616"/>
  <sheetViews>
    <sheetView tabSelected="1" view="pageBreakPreview" topLeftCell="B1" zoomScale="70" zoomScaleNormal="71" zoomScaleSheetLayoutView="70" workbookViewId="0">
      <pane ySplit="7" topLeftCell="A536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6" width="14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86" t="s">
        <v>168</v>
      </c>
      <c r="K1" s="86"/>
      <c r="L1" s="86"/>
      <c r="M1" s="86"/>
      <c r="N1" s="3"/>
      <c r="O1" s="3"/>
    </row>
    <row r="2" spans="1:17" ht="44.25" customHeight="1" x14ac:dyDescent="0.2">
      <c r="J2" s="86" t="s">
        <v>35</v>
      </c>
      <c r="K2" s="86"/>
      <c r="L2" s="86"/>
      <c r="M2" s="86"/>
      <c r="N2" s="3"/>
      <c r="O2" s="3"/>
    </row>
    <row r="3" spans="1:17" ht="63.75" customHeight="1" x14ac:dyDescent="0.2">
      <c r="A3" s="88" t="s">
        <v>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7" s="4" customFormat="1" ht="26.25" customHeight="1" x14ac:dyDescent="0.2">
      <c r="A4" s="87" t="s">
        <v>55</v>
      </c>
      <c r="B4" s="87" t="s">
        <v>21</v>
      </c>
      <c r="C4" s="87" t="s">
        <v>6</v>
      </c>
      <c r="D4" s="87" t="s">
        <v>56</v>
      </c>
      <c r="E4" s="87" t="s">
        <v>22</v>
      </c>
      <c r="F4" s="87" t="s">
        <v>57</v>
      </c>
      <c r="G4" s="87" t="s">
        <v>58</v>
      </c>
      <c r="H4" s="87"/>
      <c r="I4" s="87"/>
      <c r="J4" s="87"/>
      <c r="K4" s="87"/>
      <c r="L4" s="87"/>
      <c r="M4" s="87"/>
    </row>
    <row r="5" spans="1:17" s="4" customFormat="1" ht="34.5" customHeight="1" x14ac:dyDescent="0.2">
      <c r="A5" s="87"/>
      <c r="B5" s="87"/>
      <c r="C5" s="87"/>
      <c r="D5" s="87"/>
      <c r="E5" s="87"/>
      <c r="F5" s="87"/>
      <c r="G5" s="87" t="s">
        <v>7</v>
      </c>
      <c r="H5" s="87" t="s">
        <v>59</v>
      </c>
      <c r="I5" s="87"/>
      <c r="J5" s="87" t="s">
        <v>8</v>
      </c>
      <c r="K5" s="87" t="s">
        <v>9</v>
      </c>
      <c r="L5" s="87" t="s">
        <v>61</v>
      </c>
      <c r="M5" s="87" t="s">
        <v>10</v>
      </c>
    </row>
    <row r="6" spans="1:17" s="4" customFormat="1" ht="113.25" customHeight="1" x14ac:dyDescent="0.2">
      <c r="A6" s="87"/>
      <c r="B6" s="87"/>
      <c r="C6" s="87"/>
      <c r="D6" s="87"/>
      <c r="E6" s="87"/>
      <c r="F6" s="87"/>
      <c r="G6" s="87"/>
      <c r="H6" s="55" t="s">
        <v>11</v>
      </c>
      <c r="I6" s="55" t="s">
        <v>60</v>
      </c>
      <c r="J6" s="87"/>
      <c r="K6" s="87"/>
      <c r="L6" s="87"/>
      <c r="M6" s="87"/>
    </row>
    <row r="7" spans="1:17" ht="16.5" customHeight="1" x14ac:dyDescent="0.2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  <c r="J7" s="49">
        <v>10</v>
      </c>
      <c r="K7" s="49">
        <v>11</v>
      </c>
      <c r="L7" s="49">
        <v>12</v>
      </c>
      <c r="M7" s="49">
        <v>13</v>
      </c>
    </row>
    <row r="8" spans="1:17" ht="63" x14ac:dyDescent="0.2">
      <c r="A8" s="69" t="s">
        <v>62</v>
      </c>
      <c r="B8" s="69"/>
      <c r="C8" s="69"/>
      <c r="D8" s="69"/>
      <c r="E8" s="69"/>
      <c r="F8" s="69"/>
      <c r="G8" s="5" t="s">
        <v>71</v>
      </c>
      <c r="H8" s="6">
        <f>H9+H11+H13+H15+H16+H18+H19+H20+H21+H22+H23</f>
        <v>5658404.0999999996</v>
      </c>
      <c r="I8" s="6">
        <f t="shared" ref="I8:M8" si="0">I9+I11+I13+I15+I16+I18+I19+I20+I21+I22+I23</f>
        <v>80797.399999999994</v>
      </c>
      <c r="J8" s="6">
        <f>J9+J11+J13+J15+J16+J18+J19+J20+J21+J22+J23</f>
        <v>213817.09999999998</v>
      </c>
      <c r="K8" s="6">
        <f t="shared" ref="K8:L8" si="1">K9+K11+K13+K15+K16+K18+K19+K20+K21+K22+K23</f>
        <v>5201305</v>
      </c>
      <c r="L8" s="6">
        <f t="shared" si="1"/>
        <v>243282</v>
      </c>
      <c r="M8" s="6">
        <f t="shared" si="0"/>
        <v>0</v>
      </c>
      <c r="O8" s="7"/>
      <c r="P8" s="7"/>
    </row>
    <row r="9" spans="1:17" ht="20.25" customHeight="1" x14ac:dyDescent="0.2">
      <c r="A9" s="69"/>
      <c r="B9" s="69"/>
      <c r="C9" s="69"/>
      <c r="D9" s="69"/>
      <c r="E9" s="69"/>
      <c r="F9" s="69"/>
      <c r="G9" s="48" t="s">
        <v>78</v>
      </c>
      <c r="H9" s="1">
        <f>J9+K9+L9+M9</f>
        <v>124964.7</v>
      </c>
      <c r="I9" s="1">
        <f>I26+I468+I516+I577</f>
        <v>2495.1</v>
      </c>
      <c r="J9" s="1">
        <f>J26+J468+J516+J577</f>
        <v>98793.9</v>
      </c>
      <c r="K9" s="1">
        <f>K26+K468+K516+K577</f>
        <v>17534.8</v>
      </c>
      <c r="L9" s="1">
        <f>L26+L468+L516+L577</f>
        <v>8636</v>
      </c>
      <c r="M9" s="1">
        <f>M26+M468+M516+M577</f>
        <v>0</v>
      </c>
      <c r="O9" s="7"/>
    </row>
    <row r="10" spans="1:17" ht="45" x14ac:dyDescent="0.2">
      <c r="A10" s="69"/>
      <c r="B10" s="69"/>
      <c r="C10" s="69"/>
      <c r="D10" s="69"/>
      <c r="E10" s="69"/>
      <c r="F10" s="69"/>
      <c r="G10" s="8" t="s">
        <v>77</v>
      </c>
      <c r="H10" s="9">
        <f>J10+K10+L10+M10</f>
        <v>1837.2</v>
      </c>
      <c r="I10" s="9">
        <v>0</v>
      </c>
      <c r="J10" s="9">
        <v>0</v>
      </c>
      <c r="K10" s="9">
        <v>0</v>
      </c>
      <c r="L10" s="9">
        <v>1837.2</v>
      </c>
      <c r="M10" s="10">
        <v>0</v>
      </c>
      <c r="O10" s="7"/>
    </row>
    <row r="11" spans="1:17" ht="21" customHeight="1" x14ac:dyDescent="0.2">
      <c r="A11" s="69"/>
      <c r="B11" s="69"/>
      <c r="C11" s="69"/>
      <c r="D11" s="69"/>
      <c r="E11" s="69"/>
      <c r="F11" s="69"/>
      <c r="G11" s="48" t="s">
        <v>81</v>
      </c>
      <c r="H11" s="1">
        <f t="shared" ref="H11:H23" si="2">J11+K11+L11+M11</f>
        <v>9216.5</v>
      </c>
      <c r="I11" s="1">
        <f>I28+I469+I517+I578</f>
        <v>0</v>
      </c>
      <c r="J11" s="1">
        <f>J28+J469+J517+J578</f>
        <v>0</v>
      </c>
      <c r="K11" s="1">
        <f>K28+K469+K517+K578</f>
        <v>0</v>
      </c>
      <c r="L11" s="1">
        <f>L28+L469+L517+L578</f>
        <v>9216.5</v>
      </c>
      <c r="M11" s="1">
        <f>M28+M469+M517+M578</f>
        <v>0</v>
      </c>
    </row>
    <row r="12" spans="1:17" ht="45" x14ac:dyDescent="0.2">
      <c r="A12" s="69"/>
      <c r="B12" s="69"/>
      <c r="C12" s="69"/>
      <c r="D12" s="69"/>
      <c r="E12" s="69"/>
      <c r="F12" s="69"/>
      <c r="G12" s="8" t="s">
        <v>77</v>
      </c>
      <c r="H12" s="9">
        <f>K12+L12+M12+J12</f>
        <v>1200</v>
      </c>
      <c r="I12" s="9">
        <v>0</v>
      </c>
      <c r="J12" s="9">
        <v>0</v>
      </c>
      <c r="K12" s="9">
        <v>0</v>
      </c>
      <c r="L12" s="10">
        <v>1200</v>
      </c>
      <c r="M12" s="10">
        <v>0</v>
      </c>
    </row>
    <row r="13" spans="1:17" ht="21" customHeight="1" x14ac:dyDescent="0.2">
      <c r="A13" s="69"/>
      <c r="B13" s="69"/>
      <c r="C13" s="69"/>
      <c r="D13" s="69"/>
      <c r="E13" s="69"/>
      <c r="F13" s="69"/>
      <c r="G13" s="48" t="s">
        <v>76</v>
      </c>
      <c r="H13" s="1">
        <f t="shared" si="2"/>
        <v>13966.9</v>
      </c>
      <c r="I13" s="1">
        <f>I30+I470+I518+I579</f>
        <v>347.6</v>
      </c>
      <c r="J13" s="1">
        <f>J30+J470+J518+J579</f>
        <v>0</v>
      </c>
      <c r="K13" s="1">
        <f>K30+K470+K518+K579</f>
        <v>0</v>
      </c>
      <c r="L13" s="1">
        <f>L30+L470+L518+L579</f>
        <v>13966.9</v>
      </c>
      <c r="M13" s="1">
        <f>M30+M470+M518+M579</f>
        <v>0</v>
      </c>
      <c r="O13" s="7"/>
    </row>
    <row r="14" spans="1:17" ht="45" x14ac:dyDescent="0.2">
      <c r="A14" s="69"/>
      <c r="B14" s="69"/>
      <c r="C14" s="69"/>
      <c r="D14" s="69"/>
      <c r="E14" s="69"/>
      <c r="F14" s="69"/>
      <c r="G14" s="8" t="s">
        <v>77</v>
      </c>
      <c r="H14" s="11">
        <f t="shared" si="2"/>
        <v>3908.3</v>
      </c>
      <c r="I14" s="11">
        <v>0</v>
      </c>
      <c r="J14" s="11">
        <v>0</v>
      </c>
      <c r="K14" s="11">
        <v>0</v>
      </c>
      <c r="L14" s="11">
        <v>3908.3</v>
      </c>
      <c r="M14" s="11">
        <v>0</v>
      </c>
      <c r="O14" s="7"/>
    </row>
    <row r="15" spans="1:17" ht="15.75" x14ac:dyDescent="0.2">
      <c r="A15" s="69"/>
      <c r="B15" s="69"/>
      <c r="C15" s="69"/>
      <c r="D15" s="69"/>
      <c r="E15" s="69"/>
      <c r="F15" s="69"/>
      <c r="G15" s="48" t="s">
        <v>2</v>
      </c>
      <c r="H15" s="1">
        <f t="shared" si="2"/>
        <v>69879.7</v>
      </c>
      <c r="I15" s="1">
        <f t="shared" ref="I15:M16" si="3">I32+I471+I519+I580</f>
        <v>589.4</v>
      </c>
      <c r="J15" s="1">
        <f t="shared" si="3"/>
        <v>0</v>
      </c>
      <c r="K15" s="1">
        <f t="shared" si="3"/>
        <v>11376.3</v>
      </c>
      <c r="L15" s="1">
        <f t="shared" si="3"/>
        <v>58503.4</v>
      </c>
      <c r="M15" s="1">
        <f t="shared" si="3"/>
        <v>0</v>
      </c>
    </row>
    <row r="16" spans="1:17" ht="15.75" x14ac:dyDescent="0.2">
      <c r="A16" s="69"/>
      <c r="B16" s="69"/>
      <c r="C16" s="69"/>
      <c r="D16" s="69"/>
      <c r="E16" s="69"/>
      <c r="F16" s="69"/>
      <c r="G16" s="48" t="s">
        <v>80</v>
      </c>
      <c r="H16" s="1">
        <f t="shared" si="2"/>
        <v>35279</v>
      </c>
      <c r="I16" s="1">
        <f t="shared" si="3"/>
        <v>3252.3</v>
      </c>
      <c r="J16" s="1">
        <f t="shared" si="3"/>
        <v>0</v>
      </c>
      <c r="K16" s="1">
        <f t="shared" si="3"/>
        <v>3326</v>
      </c>
      <c r="L16" s="1">
        <f t="shared" si="3"/>
        <v>31953</v>
      </c>
      <c r="M16" s="1">
        <f t="shared" si="3"/>
        <v>0</v>
      </c>
      <c r="Q16" s="12"/>
    </row>
    <row r="17" spans="1:17" ht="45" customHeight="1" x14ac:dyDescent="0.2">
      <c r="A17" s="69"/>
      <c r="B17" s="69"/>
      <c r="C17" s="69"/>
      <c r="D17" s="69"/>
      <c r="E17" s="69"/>
      <c r="F17" s="69"/>
      <c r="G17" s="8" t="s">
        <v>82</v>
      </c>
      <c r="H17" s="9">
        <f>J17+K17+L17</f>
        <v>3569.2</v>
      </c>
      <c r="I17" s="13">
        <v>0</v>
      </c>
      <c r="J17" s="10">
        <v>0</v>
      </c>
      <c r="K17" s="10">
        <v>3326</v>
      </c>
      <c r="L17" s="10">
        <v>243.2</v>
      </c>
      <c r="M17" s="10">
        <v>0</v>
      </c>
      <c r="Q17" s="12"/>
    </row>
    <row r="18" spans="1:17" ht="21" customHeight="1" x14ac:dyDescent="0.2">
      <c r="A18" s="69"/>
      <c r="B18" s="69"/>
      <c r="C18" s="69"/>
      <c r="D18" s="69"/>
      <c r="E18" s="69"/>
      <c r="F18" s="69"/>
      <c r="G18" s="48" t="s">
        <v>4</v>
      </c>
      <c r="H18" s="1">
        <f>J18+K18+L18+M18</f>
        <v>344066.5</v>
      </c>
      <c r="I18" s="1">
        <f>I35+I473+I521+I582</f>
        <v>17215</v>
      </c>
      <c r="J18" s="1">
        <f>J35+J473+J521+J582</f>
        <v>0</v>
      </c>
      <c r="K18" s="1">
        <f>K35+K473+K521+K582</f>
        <v>302434.8</v>
      </c>
      <c r="L18" s="1">
        <f>L35+L473+L521+L582</f>
        <v>41631.699999999997</v>
      </c>
      <c r="M18" s="1">
        <f>M35+M473+M521+M582</f>
        <v>0</v>
      </c>
    </row>
    <row r="19" spans="1:17" ht="21" customHeight="1" x14ac:dyDescent="0.2">
      <c r="A19" s="69"/>
      <c r="B19" s="69"/>
      <c r="C19" s="69"/>
      <c r="D19" s="69"/>
      <c r="E19" s="69"/>
      <c r="F19" s="69"/>
      <c r="G19" s="48" t="s">
        <v>23</v>
      </c>
      <c r="H19" s="1">
        <f>J19+K19+L19+M19</f>
        <v>270205</v>
      </c>
      <c r="I19" s="1">
        <f t="shared" ref="I19:L20" si="4">I36+I474+I522+I583</f>
        <v>33698</v>
      </c>
      <c r="J19" s="1">
        <f t="shared" si="4"/>
        <v>115023.2</v>
      </c>
      <c r="K19" s="1">
        <f t="shared" si="4"/>
        <v>129063.20000000001</v>
      </c>
      <c r="L19" s="1">
        <f t="shared" si="4"/>
        <v>26118.600000000002</v>
      </c>
      <c r="M19" s="1">
        <f>M36+M474+M522+M583+M124</f>
        <v>0</v>
      </c>
      <c r="N19" s="14"/>
    </row>
    <row r="20" spans="1:17" ht="21" customHeight="1" x14ac:dyDescent="0.2">
      <c r="A20" s="69"/>
      <c r="B20" s="69"/>
      <c r="C20" s="69"/>
      <c r="D20" s="69"/>
      <c r="E20" s="69"/>
      <c r="F20" s="69"/>
      <c r="G20" s="48" t="s">
        <v>31</v>
      </c>
      <c r="H20" s="1">
        <f>J20+K20+L20+M20</f>
        <v>1501029</v>
      </c>
      <c r="I20" s="1">
        <f t="shared" si="4"/>
        <v>23200</v>
      </c>
      <c r="J20" s="1">
        <f t="shared" si="4"/>
        <v>0</v>
      </c>
      <c r="K20" s="1">
        <f t="shared" si="4"/>
        <v>1480671.1</v>
      </c>
      <c r="L20" s="1">
        <f t="shared" si="4"/>
        <v>20357.900000000001</v>
      </c>
      <c r="M20" s="1">
        <f>M37+M475+M523+M584</f>
        <v>0</v>
      </c>
      <c r="Q20" s="12"/>
    </row>
    <row r="21" spans="1:17" ht="21" customHeight="1" x14ac:dyDescent="0.2">
      <c r="A21" s="69"/>
      <c r="B21" s="69"/>
      <c r="C21" s="69"/>
      <c r="D21" s="69"/>
      <c r="E21" s="69"/>
      <c r="F21" s="69"/>
      <c r="G21" s="48" t="s">
        <v>32</v>
      </c>
      <c r="H21" s="1">
        <f t="shared" si="2"/>
        <v>3289796.8</v>
      </c>
      <c r="I21" s="1">
        <f>I38+I476+I524+I585+I38</f>
        <v>0</v>
      </c>
      <c r="J21" s="1">
        <f>J38+J476+J524+J585+J38</f>
        <v>0</v>
      </c>
      <c r="K21" s="1">
        <f>K38+K476+K524+K585+K38</f>
        <v>3256898.8</v>
      </c>
      <c r="L21" s="1">
        <f>L38+L476+L524+L585+L38</f>
        <v>32898</v>
      </c>
      <c r="M21" s="1">
        <f>M38+M476+M524+M585+M25</f>
        <v>0</v>
      </c>
    </row>
    <row r="22" spans="1:17" ht="21" customHeight="1" x14ac:dyDescent="0.2">
      <c r="A22" s="69"/>
      <c r="B22" s="69"/>
      <c r="C22" s="69"/>
      <c r="D22" s="69"/>
      <c r="E22" s="69"/>
      <c r="F22" s="69"/>
      <c r="G22" s="48" t="s">
        <v>33</v>
      </c>
      <c r="H22" s="1">
        <f t="shared" si="2"/>
        <v>0</v>
      </c>
      <c r="I22" s="1">
        <f t="shared" ref="I22:M23" si="5">I39+I477+I525+I586</f>
        <v>0</v>
      </c>
      <c r="J22" s="1">
        <f t="shared" si="5"/>
        <v>0</v>
      </c>
      <c r="K22" s="1">
        <f t="shared" si="5"/>
        <v>0</v>
      </c>
      <c r="L22" s="1">
        <f t="shared" si="5"/>
        <v>0</v>
      </c>
      <c r="M22" s="1">
        <f t="shared" si="5"/>
        <v>0</v>
      </c>
    </row>
    <row r="23" spans="1:17" ht="21" customHeight="1" x14ac:dyDescent="0.2">
      <c r="A23" s="69"/>
      <c r="B23" s="69"/>
      <c r="C23" s="69"/>
      <c r="D23" s="69"/>
      <c r="E23" s="69"/>
      <c r="F23" s="69"/>
      <c r="G23" s="48" t="s">
        <v>34</v>
      </c>
      <c r="H23" s="1">
        <f t="shared" si="2"/>
        <v>0</v>
      </c>
      <c r="I23" s="1">
        <f t="shared" si="5"/>
        <v>0</v>
      </c>
      <c r="J23" s="1">
        <f t="shared" si="5"/>
        <v>0</v>
      </c>
      <c r="K23" s="1">
        <f t="shared" si="5"/>
        <v>0</v>
      </c>
      <c r="L23" s="1">
        <f t="shared" si="5"/>
        <v>0</v>
      </c>
      <c r="M23" s="1">
        <f t="shared" si="5"/>
        <v>0</v>
      </c>
    </row>
    <row r="24" spans="1:17" ht="15.75" x14ac:dyDescent="0.2">
      <c r="A24" s="70" t="s">
        <v>72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2"/>
    </row>
    <row r="25" spans="1:17" ht="102" customHeight="1" x14ac:dyDescent="0.2">
      <c r="A25" s="69" t="s">
        <v>38</v>
      </c>
      <c r="B25" s="69"/>
      <c r="C25" s="69"/>
      <c r="D25" s="69"/>
      <c r="E25" s="69"/>
      <c r="F25" s="69"/>
      <c r="G25" s="48" t="s">
        <v>63</v>
      </c>
      <c r="H25" s="15">
        <f t="shared" ref="H25:M25" si="6">H26+H28+H30+H32+H33+H35+H36+H37+H38+H39+H40</f>
        <v>3538933.0999999996</v>
      </c>
      <c r="I25" s="15">
        <f t="shared" si="6"/>
        <v>33446.400000000001</v>
      </c>
      <c r="J25" s="15">
        <f t="shared" si="6"/>
        <v>98793.9</v>
      </c>
      <c r="K25" s="15">
        <f t="shared" si="6"/>
        <v>3239211.4</v>
      </c>
      <c r="L25" s="15">
        <f t="shared" si="6"/>
        <v>200927.8</v>
      </c>
      <c r="M25" s="6">
        <f t="shared" si="6"/>
        <v>0</v>
      </c>
      <c r="O25" s="7"/>
      <c r="P25" s="7"/>
    </row>
    <row r="26" spans="1:17" ht="15.75" x14ac:dyDescent="0.2">
      <c r="A26" s="69"/>
      <c r="B26" s="69"/>
      <c r="C26" s="69"/>
      <c r="D26" s="69"/>
      <c r="E26" s="69"/>
      <c r="F26" s="69"/>
      <c r="G26" s="48" t="s">
        <v>78</v>
      </c>
      <c r="H26" s="1">
        <f>J26+K26+L26+M26</f>
        <v>124964.7</v>
      </c>
      <c r="I26" s="1">
        <f>I42+P67+I55+I68+I80+I93+I105+I203+I117+I215+I227+I239+I263+I275+I299+I311</f>
        <v>2495.1</v>
      </c>
      <c r="J26" s="1">
        <f>J42+Q67+J55+J68+J80+J93+J105+J203+J117+J215+J227+J239+J263+J275+J299+J311</f>
        <v>98793.9</v>
      </c>
      <c r="K26" s="1">
        <f>K42+R67+K55+K68+K80+K93+K105+K203+K117+K215+K227+K239+K263+K275+K299+K311</f>
        <v>17534.8</v>
      </c>
      <c r="L26" s="1">
        <f>L42+S67+2524.5+L68+L80+L93+L105+L203+L117+L215+L227+L239+L263+L275+L299+L311</f>
        <v>8636</v>
      </c>
      <c r="M26" s="1">
        <f>M42+T67+M55+M68+M80+M93+M105+M203+M117+M215+M227+M239+M263+M275+M299+M311</f>
        <v>0</v>
      </c>
      <c r="O26" s="7"/>
    </row>
    <row r="27" spans="1:17" ht="45" x14ac:dyDescent="0.2">
      <c r="A27" s="69"/>
      <c r="B27" s="69"/>
      <c r="C27" s="69"/>
      <c r="D27" s="69"/>
      <c r="E27" s="69"/>
      <c r="F27" s="69"/>
      <c r="G27" s="8" t="s">
        <v>77</v>
      </c>
      <c r="H27" s="9">
        <f>J27+K27+L27+M27</f>
        <v>1837.2</v>
      </c>
      <c r="I27" s="9">
        <v>0</v>
      </c>
      <c r="J27" s="9">
        <v>0</v>
      </c>
      <c r="K27" s="9">
        <v>0</v>
      </c>
      <c r="L27" s="9">
        <v>1837.2</v>
      </c>
      <c r="M27" s="10">
        <v>0</v>
      </c>
      <c r="O27" s="7"/>
    </row>
    <row r="28" spans="1:17" ht="15.75" x14ac:dyDescent="0.2">
      <c r="A28" s="69"/>
      <c r="B28" s="69"/>
      <c r="C28" s="69"/>
      <c r="D28" s="69"/>
      <c r="E28" s="69"/>
      <c r="F28" s="69"/>
      <c r="G28" s="5" t="s">
        <v>81</v>
      </c>
      <c r="H28" s="6">
        <f t="shared" ref="H28:H40" si="7">J28+K28+L28+M28</f>
        <v>9216.5</v>
      </c>
      <c r="I28" s="6">
        <f>I43+P68+I57+I69+I81+I94+I106+I204+I118+I216+I228+I240+I264+I276+I300+I312</f>
        <v>0</v>
      </c>
      <c r="J28" s="6">
        <f>J43+Q68+J57+J69+J81+J94+J106+J204+J118+J216+J228+J240+J264+J276+J300+J312</f>
        <v>0</v>
      </c>
      <c r="K28" s="6">
        <f>K43+R68+K57+K69+K81+K94+K106+K204+K118+K216+K228+K240+K264+K276+K300+K312</f>
        <v>0</v>
      </c>
      <c r="L28" s="6">
        <f>L43+S68+L69+1200+L94+L106+L204+L118+L216+L228+L240+L264+L276+L300+L312</f>
        <v>9216.5</v>
      </c>
      <c r="M28" s="6">
        <f>M43+T68+M57+M69+M81+M94+M106+M204+M118+M216+M228+M240+M264+M276+M300+M312</f>
        <v>0</v>
      </c>
    </row>
    <row r="29" spans="1:17" ht="45" x14ac:dyDescent="0.2">
      <c r="A29" s="69"/>
      <c r="B29" s="69"/>
      <c r="C29" s="69"/>
      <c r="D29" s="69"/>
      <c r="E29" s="69"/>
      <c r="F29" s="69"/>
      <c r="G29" s="8" t="s">
        <v>77</v>
      </c>
      <c r="H29" s="9">
        <f>K29+L29+M29+J29</f>
        <v>1200</v>
      </c>
      <c r="I29" s="9">
        <v>0</v>
      </c>
      <c r="J29" s="9">
        <v>0</v>
      </c>
      <c r="K29" s="9">
        <v>0</v>
      </c>
      <c r="L29" s="10">
        <v>1200</v>
      </c>
      <c r="M29" s="10">
        <v>0</v>
      </c>
    </row>
    <row r="30" spans="1:17" ht="15.75" x14ac:dyDescent="0.2">
      <c r="A30" s="69"/>
      <c r="B30" s="69"/>
      <c r="C30" s="69"/>
      <c r="D30" s="69"/>
      <c r="E30" s="69"/>
      <c r="F30" s="69"/>
      <c r="G30" s="5" t="s">
        <v>76</v>
      </c>
      <c r="H30" s="6">
        <f t="shared" si="7"/>
        <v>13619.3</v>
      </c>
      <c r="I30" s="6">
        <f>I44+P69+I58+I70+I83+I95+I107+I205+I119+I217+I229+I241+I265+I277+I301+I313</f>
        <v>0</v>
      </c>
      <c r="J30" s="6">
        <f>J44+Q69+J58+J70+J83+J95+J107+J205+J119+J217+J229+J241+J265+J277+J301+J313</f>
        <v>0</v>
      </c>
      <c r="K30" s="6">
        <f>K44+R69+K58+K70+K83+K95+K107+K205+K119+K217+K229+K241+K265+K277+K301+K313</f>
        <v>0</v>
      </c>
      <c r="L30" s="6">
        <f>3908.3+L58+S69+L70+L83+L95+L107+L205+L119+L217+L229+L241+L265+L277+L301+L313</f>
        <v>13619.3</v>
      </c>
      <c r="M30" s="6">
        <f>M44+T69+M58+M70+M83+M95+M107+M205+M119+M217+M229+M241+M265+M277+M301+M313</f>
        <v>0</v>
      </c>
      <c r="O30" s="7"/>
    </row>
    <row r="31" spans="1:17" ht="45" x14ac:dyDescent="0.2">
      <c r="A31" s="69"/>
      <c r="B31" s="69"/>
      <c r="C31" s="69"/>
      <c r="D31" s="69"/>
      <c r="E31" s="69"/>
      <c r="F31" s="69"/>
      <c r="G31" s="8" t="s">
        <v>77</v>
      </c>
      <c r="H31" s="11">
        <f t="shared" si="7"/>
        <v>3908.3</v>
      </c>
      <c r="I31" s="11">
        <v>0</v>
      </c>
      <c r="J31" s="11">
        <v>0</v>
      </c>
      <c r="K31" s="11">
        <v>0</v>
      </c>
      <c r="L31" s="11">
        <v>3908.3</v>
      </c>
      <c r="M31" s="11">
        <v>0</v>
      </c>
      <c r="O31" s="7"/>
    </row>
    <row r="32" spans="1:17" ht="15.75" x14ac:dyDescent="0.2">
      <c r="A32" s="69"/>
      <c r="B32" s="69"/>
      <c r="C32" s="69"/>
      <c r="D32" s="69"/>
      <c r="E32" s="69"/>
      <c r="F32" s="69"/>
      <c r="G32" s="5" t="s">
        <v>2</v>
      </c>
      <c r="H32" s="6">
        <f t="shared" si="7"/>
        <v>69290.3</v>
      </c>
      <c r="I32" s="6">
        <f t="shared" ref="I32:M33" si="8">I46+P70+I59+I71+I84+I96+I108+I206+I120+I218+I230+I242+I266+I278+I302+I314</f>
        <v>0</v>
      </c>
      <c r="J32" s="6">
        <f t="shared" si="8"/>
        <v>0</v>
      </c>
      <c r="K32" s="6">
        <f t="shared" si="8"/>
        <v>11376.3</v>
      </c>
      <c r="L32" s="6">
        <f t="shared" si="8"/>
        <v>57914</v>
      </c>
      <c r="M32" s="6">
        <f t="shared" si="8"/>
        <v>0</v>
      </c>
    </row>
    <row r="33" spans="1:17" ht="15.75" x14ac:dyDescent="0.2">
      <c r="A33" s="69"/>
      <c r="B33" s="69"/>
      <c r="C33" s="69"/>
      <c r="D33" s="69"/>
      <c r="E33" s="69"/>
      <c r="F33" s="69"/>
      <c r="G33" s="5" t="s">
        <v>80</v>
      </c>
      <c r="H33" s="6">
        <f t="shared" si="7"/>
        <v>35265</v>
      </c>
      <c r="I33" s="6">
        <f t="shared" si="8"/>
        <v>3238.3</v>
      </c>
      <c r="J33" s="6">
        <f t="shared" si="8"/>
        <v>0</v>
      </c>
      <c r="K33" s="6">
        <f t="shared" si="8"/>
        <v>3326</v>
      </c>
      <c r="L33" s="6">
        <f t="shared" si="8"/>
        <v>31939</v>
      </c>
      <c r="M33" s="6">
        <f t="shared" si="8"/>
        <v>0</v>
      </c>
      <c r="Q33" s="12"/>
    </row>
    <row r="34" spans="1:17" ht="48.75" customHeight="1" x14ac:dyDescent="0.2">
      <c r="A34" s="69"/>
      <c r="B34" s="69"/>
      <c r="C34" s="69"/>
      <c r="D34" s="69"/>
      <c r="E34" s="69"/>
      <c r="F34" s="69"/>
      <c r="G34" s="8" t="s">
        <v>82</v>
      </c>
      <c r="H34" s="9">
        <f>J34+K34+L34</f>
        <v>3569.2</v>
      </c>
      <c r="I34" s="13">
        <v>0</v>
      </c>
      <c r="J34" s="10">
        <v>0</v>
      </c>
      <c r="K34" s="10">
        <v>3326</v>
      </c>
      <c r="L34" s="10">
        <v>243.2</v>
      </c>
      <c r="M34" s="10">
        <v>0</v>
      </c>
      <c r="Q34" s="12"/>
    </row>
    <row r="35" spans="1:17" ht="15.75" x14ac:dyDescent="0.2">
      <c r="A35" s="69"/>
      <c r="B35" s="69"/>
      <c r="C35" s="69"/>
      <c r="D35" s="69"/>
      <c r="E35" s="69"/>
      <c r="F35" s="69"/>
      <c r="G35" s="48" t="s">
        <v>4</v>
      </c>
      <c r="H35" s="1">
        <f t="shared" si="7"/>
        <v>135827.79999999999</v>
      </c>
      <c r="I35" s="1">
        <f>I48+P72+I61+I73+I86+I98+I110+I208+I123+I220+I232+I244+I268+I280+I304+I316</f>
        <v>17215</v>
      </c>
      <c r="J35" s="1">
        <f>J48+Q72+J61+J73+J86+J98+J110+J208+J123+J220+J232+J244+J268+J280+J304+J316</f>
        <v>0</v>
      </c>
      <c r="K35" s="1">
        <f>K48+R72+K61+K73+K86+K98+K110+K208+K123+K220+K232+K244+K268+K280+K304+K316</f>
        <v>109434.8</v>
      </c>
      <c r="L35" s="1">
        <f>L48+S72+L61+L73+L86+L98+L110+L208+L123+L220+L232+L244+L268+L280+L304+L316</f>
        <v>26393</v>
      </c>
      <c r="M35" s="1">
        <f>M48+T72+M61+M73+M86+M98+M110+M208+M123+M220+M232+M244+M268+M280+M304+M316</f>
        <v>0</v>
      </c>
    </row>
    <row r="36" spans="1:17" ht="15.75" x14ac:dyDescent="0.2">
      <c r="A36" s="69"/>
      <c r="B36" s="69"/>
      <c r="C36" s="69"/>
      <c r="D36" s="69"/>
      <c r="E36" s="69"/>
      <c r="F36" s="69"/>
      <c r="G36" s="48" t="s">
        <v>23</v>
      </c>
      <c r="H36" s="1">
        <f>J36+K36+L36+M36</f>
        <v>28109.300000000003</v>
      </c>
      <c r="I36" s="1">
        <f>I49+P73+I62+I74+I87+I99+I111+I209+I124+I221+I233+I245+I257+I269+I281+I293+I305+I317+I342</f>
        <v>10498</v>
      </c>
      <c r="J36" s="1">
        <f>J49+Q73+J62+J74+J87+J99+J111+J209+J124+J221+J233+J245+J257+J269+J281+J293+J305+J317+J342</f>
        <v>0</v>
      </c>
      <c r="K36" s="1">
        <f>K49+R73+K62+K74+K87+K99+K111+K209+K124+K221+K233+K245+K257+K269+K281+K293+K305+K317+K342</f>
        <v>10227</v>
      </c>
      <c r="L36" s="1">
        <f>L49+S73+L62+L74+L87+L99+L111+L209+L124+L221+L233+L245+L257+L269+L281+L293+L305+L317+L342+L354+L366+L378</f>
        <v>17882.300000000003</v>
      </c>
      <c r="M36" s="1">
        <f>M49+T73+M62+M74+M87+M99+M111+M209+M124+M221+M233+M245+M269+M281+M305+M317</f>
        <v>0</v>
      </c>
      <c r="N36" s="14"/>
    </row>
    <row r="37" spans="1:17" ht="15.75" x14ac:dyDescent="0.2">
      <c r="A37" s="69"/>
      <c r="B37" s="69"/>
      <c r="C37" s="69"/>
      <c r="D37" s="69"/>
      <c r="E37" s="69"/>
      <c r="F37" s="69"/>
      <c r="G37" s="48" t="s">
        <v>31</v>
      </c>
      <c r="H37" s="1">
        <f t="shared" si="7"/>
        <v>1477741.8</v>
      </c>
      <c r="I37" s="1">
        <f t="shared" ref="I37:J40" si="9">I50+P74+I63+I75+I88+I100+I112+I210+I125+I222+I234+I246+I270+I282+I306+I319</f>
        <v>0</v>
      </c>
      <c r="J37" s="1">
        <f t="shared" si="9"/>
        <v>0</v>
      </c>
      <c r="K37" s="1">
        <f>K50+R74+K63+K75+K88+K100+K112+K210+K125+K222+K234+K246+K270+K282+K306+K319+K331+K391</f>
        <v>1458863.1</v>
      </c>
      <c r="L37" s="1">
        <f>L50+S74+L63+L75+L88+L100+L112+L210+L125+L222+L234+L246+L270+L282+L306+L319+L331+L391</f>
        <v>18878.7</v>
      </c>
      <c r="M37" s="1">
        <f>M50+T74+M63+M75+M88+M100+M112+M210+M125+M222+M234+M246+M270+M282+M306+M319</f>
        <v>0</v>
      </c>
      <c r="Q37" s="12"/>
    </row>
    <row r="38" spans="1:17" ht="15.75" x14ac:dyDescent="0.2">
      <c r="A38" s="69"/>
      <c r="B38" s="69"/>
      <c r="C38" s="69"/>
      <c r="D38" s="69"/>
      <c r="E38" s="69"/>
      <c r="F38" s="69"/>
      <c r="G38" s="48" t="s">
        <v>32</v>
      </c>
      <c r="H38" s="1">
        <f t="shared" si="7"/>
        <v>1644898.4</v>
      </c>
      <c r="I38" s="1">
        <f t="shared" si="9"/>
        <v>0</v>
      </c>
      <c r="J38" s="1">
        <f t="shared" si="9"/>
        <v>0</v>
      </c>
      <c r="K38" s="1">
        <f>K51+R75+K64+K76+K89+K101+K113+K211+K126+K223+K235+K247+K271+K283+K307+K320+K332+K392</f>
        <v>1628449.4</v>
      </c>
      <c r="L38" s="1">
        <f>L51+S75+L64+L76+L89+L101+L113+L211+L126+L223+L235+L247+L271+L283+L307+L320+L332+L392</f>
        <v>16449</v>
      </c>
      <c r="M38" s="1">
        <f>M51+T75+M64+M76+M89+M101+M113+M211+M126+M223+M235+M247+M271+M283+M307+M320</f>
        <v>0</v>
      </c>
    </row>
    <row r="39" spans="1:17" ht="15.75" x14ac:dyDescent="0.2">
      <c r="A39" s="69"/>
      <c r="B39" s="69"/>
      <c r="C39" s="69"/>
      <c r="D39" s="69"/>
      <c r="E39" s="69"/>
      <c r="F39" s="69"/>
      <c r="G39" s="48" t="s">
        <v>33</v>
      </c>
      <c r="H39" s="1">
        <f t="shared" si="7"/>
        <v>0</v>
      </c>
      <c r="I39" s="1">
        <f t="shared" si="9"/>
        <v>0</v>
      </c>
      <c r="J39" s="1">
        <f t="shared" si="9"/>
        <v>0</v>
      </c>
      <c r="K39" s="1">
        <f t="shared" ref="K39:L40" si="10">K52+R76+K65+K77+K90+K102+K114+K212+K127+K224+K236+K248+K272+K284+K308+K321</f>
        <v>0</v>
      </c>
      <c r="L39" s="1">
        <f t="shared" si="10"/>
        <v>0</v>
      </c>
      <c r="M39" s="1">
        <f>M52+T76+M65+M77+M90+M102+M114+M212+M127+M224+M236+M248+M272+M284+M308+M321</f>
        <v>0</v>
      </c>
    </row>
    <row r="40" spans="1:17" ht="15.75" x14ac:dyDescent="0.2">
      <c r="A40" s="69"/>
      <c r="B40" s="69"/>
      <c r="C40" s="69"/>
      <c r="D40" s="69"/>
      <c r="E40" s="69"/>
      <c r="F40" s="69"/>
      <c r="G40" s="48" t="s">
        <v>34</v>
      </c>
      <c r="H40" s="1">
        <f t="shared" si="7"/>
        <v>0</v>
      </c>
      <c r="I40" s="1">
        <f t="shared" si="9"/>
        <v>0</v>
      </c>
      <c r="J40" s="1">
        <f t="shared" si="9"/>
        <v>0</v>
      </c>
      <c r="K40" s="1">
        <f t="shared" si="10"/>
        <v>0</v>
      </c>
      <c r="L40" s="1">
        <f t="shared" si="10"/>
        <v>0</v>
      </c>
      <c r="M40" s="1">
        <f>M53+T77+M66+M78+M91+M103+M115+M213+M128+M225+M237+M249+M273+M285+M309+M322</f>
        <v>0</v>
      </c>
    </row>
    <row r="41" spans="1:17" ht="95.25" customHeight="1" x14ac:dyDescent="0.2">
      <c r="A41" s="69" t="s">
        <v>107</v>
      </c>
      <c r="B41" s="69" t="s">
        <v>12</v>
      </c>
      <c r="C41" s="69" t="s">
        <v>53</v>
      </c>
      <c r="D41" s="83">
        <v>18974</v>
      </c>
      <c r="E41" s="69" t="s">
        <v>18</v>
      </c>
      <c r="F41" s="69" t="s">
        <v>101</v>
      </c>
      <c r="G41" s="16" t="s">
        <v>73</v>
      </c>
      <c r="H41" s="6">
        <f>H42+H43+H44+H46+H47+H48+H49+H50+H51+H52+H53</f>
        <v>20898.7</v>
      </c>
      <c r="I41" s="6">
        <f>I42+I43+I44+I46+I47+I48</f>
        <v>0</v>
      </c>
      <c r="J41" s="6">
        <f>J42+J43+J44+J46+J47+J48</f>
        <v>0</v>
      </c>
      <c r="K41" s="6">
        <v>0</v>
      </c>
      <c r="L41" s="6">
        <f>L42+L43+3908.3+L46+L47+L48+L49+L50+L51+L52+L53</f>
        <v>20898.7</v>
      </c>
      <c r="M41" s="6">
        <v>0</v>
      </c>
      <c r="O41" s="7"/>
    </row>
    <row r="42" spans="1:17" ht="15.75" x14ac:dyDescent="0.2">
      <c r="A42" s="69"/>
      <c r="B42" s="69"/>
      <c r="C42" s="69"/>
      <c r="D42" s="74"/>
      <c r="E42" s="69"/>
      <c r="F42" s="69"/>
      <c r="G42" s="16" t="s">
        <v>0</v>
      </c>
      <c r="H42" s="1">
        <v>279.3</v>
      </c>
      <c r="I42" s="1">
        <v>0</v>
      </c>
      <c r="J42" s="1">
        <v>0</v>
      </c>
      <c r="K42" s="1">
        <v>0</v>
      </c>
      <c r="L42" s="1">
        <v>279.3</v>
      </c>
      <c r="M42" s="1">
        <v>0</v>
      </c>
    </row>
    <row r="43" spans="1:17" ht="15.75" x14ac:dyDescent="0.2">
      <c r="A43" s="69"/>
      <c r="B43" s="69"/>
      <c r="C43" s="69"/>
      <c r="D43" s="74"/>
      <c r="E43" s="69"/>
      <c r="F43" s="69"/>
      <c r="G43" s="16" t="s">
        <v>5</v>
      </c>
      <c r="H43" s="1">
        <v>7999</v>
      </c>
      <c r="I43" s="1">
        <v>0</v>
      </c>
      <c r="J43" s="1">
        <v>0</v>
      </c>
      <c r="K43" s="1">
        <v>0</v>
      </c>
      <c r="L43" s="1">
        <v>7999</v>
      </c>
      <c r="M43" s="1">
        <v>0</v>
      </c>
      <c r="O43" s="7"/>
    </row>
    <row r="44" spans="1:17" ht="15.75" x14ac:dyDescent="0.2">
      <c r="A44" s="69"/>
      <c r="B44" s="69"/>
      <c r="C44" s="69"/>
      <c r="D44" s="74"/>
      <c r="E44" s="69"/>
      <c r="F44" s="69"/>
      <c r="G44" s="16" t="s">
        <v>76</v>
      </c>
      <c r="H44" s="1">
        <f>3908.3</f>
        <v>3908.3</v>
      </c>
      <c r="I44" s="1">
        <v>0</v>
      </c>
      <c r="J44" s="1">
        <v>0</v>
      </c>
      <c r="K44" s="1">
        <v>0</v>
      </c>
      <c r="L44" s="1">
        <v>3908.3</v>
      </c>
      <c r="M44" s="14">
        <v>0</v>
      </c>
      <c r="O44" s="7"/>
    </row>
    <row r="45" spans="1:17" ht="45" x14ac:dyDescent="0.2">
      <c r="A45" s="69"/>
      <c r="B45" s="69"/>
      <c r="C45" s="69"/>
      <c r="D45" s="74"/>
      <c r="E45" s="69"/>
      <c r="F45" s="69"/>
      <c r="G45" s="17" t="s">
        <v>77</v>
      </c>
      <c r="H45" s="9">
        <f>J45+K45+L45+M45</f>
        <v>3908.3</v>
      </c>
      <c r="I45" s="9">
        <v>0</v>
      </c>
      <c r="J45" s="9">
        <v>0</v>
      </c>
      <c r="K45" s="9">
        <v>0</v>
      </c>
      <c r="L45" s="9">
        <v>3908.3</v>
      </c>
      <c r="M45" s="10">
        <v>0</v>
      </c>
      <c r="O45" s="7"/>
    </row>
    <row r="46" spans="1:17" ht="15.75" x14ac:dyDescent="0.2">
      <c r="A46" s="69"/>
      <c r="B46" s="69"/>
      <c r="C46" s="69"/>
      <c r="D46" s="74"/>
      <c r="E46" s="69"/>
      <c r="F46" s="69"/>
      <c r="G46" s="16" t="s">
        <v>2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</row>
    <row r="47" spans="1:17" ht="15.75" x14ac:dyDescent="0.2">
      <c r="A47" s="69"/>
      <c r="B47" s="69"/>
      <c r="C47" s="69"/>
      <c r="D47" s="74"/>
      <c r="E47" s="69"/>
      <c r="F47" s="69"/>
      <c r="G47" s="16" t="s">
        <v>3</v>
      </c>
      <c r="H47" s="1">
        <f t="shared" ref="H47:H53" si="11">J47+K47+L47+M47</f>
        <v>7695.7</v>
      </c>
      <c r="I47" s="1">
        <v>0</v>
      </c>
      <c r="J47" s="1">
        <v>0</v>
      </c>
      <c r="K47" s="1">
        <v>0</v>
      </c>
      <c r="L47" s="1">
        <v>7695.7</v>
      </c>
      <c r="M47" s="1">
        <v>0</v>
      </c>
      <c r="O47" s="7"/>
    </row>
    <row r="48" spans="1:17" ht="15.75" x14ac:dyDescent="0.2">
      <c r="A48" s="69"/>
      <c r="B48" s="69"/>
      <c r="C48" s="69"/>
      <c r="D48" s="74"/>
      <c r="E48" s="69"/>
      <c r="F48" s="69"/>
      <c r="G48" s="16" t="s">
        <v>4</v>
      </c>
      <c r="H48" s="1">
        <f t="shared" si="11"/>
        <v>1016.4</v>
      </c>
      <c r="I48" s="1">
        <v>0</v>
      </c>
      <c r="J48" s="1">
        <v>0</v>
      </c>
      <c r="K48" s="1">
        <v>0</v>
      </c>
      <c r="L48" s="1">
        <v>1016.4</v>
      </c>
      <c r="M48" s="1">
        <v>0</v>
      </c>
    </row>
    <row r="49" spans="1:13" ht="15.75" x14ac:dyDescent="0.2">
      <c r="A49" s="69"/>
      <c r="B49" s="69"/>
      <c r="C49" s="69"/>
      <c r="D49" s="74"/>
      <c r="E49" s="69"/>
      <c r="F49" s="69"/>
      <c r="G49" s="16" t="s">
        <v>23</v>
      </c>
      <c r="H49" s="1">
        <f t="shared" si="11"/>
        <v>0</v>
      </c>
      <c r="I49" s="1">
        <v>0</v>
      </c>
      <c r="J49" s="1">
        <v>0</v>
      </c>
      <c r="K49" s="1">
        <v>0</v>
      </c>
      <c r="L49" s="1">
        <f>1067.3-1067.3+1067.3-1067.3</f>
        <v>0</v>
      </c>
      <c r="M49" s="1">
        <v>0</v>
      </c>
    </row>
    <row r="50" spans="1:13" ht="15.75" x14ac:dyDescent="0.2">
      <c r="A50" s="69"/>
      <c r="B50" s="69"/>
      <c r="C50" s="69"/>
      <c r="D50" s="74"/>
      <c r="E50" s="69"/>
      <c r="F50" s="69"/>
      <c r="G50" s="16" t="s">
        <v>31</v>
      </c>
      <c r="H50" s="1">
        <f t="shared" si="11"/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3" ht="15.75" x14ac:dyDescent="0.2">
      <c r="A51" s="69"/>
      <c r="B51" s="69"/>
      <c r="C51" s="69"/>
      <c r="D51" s="74"/>
      <c r="E51" s="69"/>
      <c r="F51" s="69"/>
      <c r="G51" s="16" t="s">
        <v>32</v>
      </c>
      <c r="H51" s="1">
        <f t="shared" si="11"/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</row>
    <row r="52" spans="1:13" ht="15.75" x14ac:dyDescent="0.2">
      <c r="A52" s="69"/>
      <c r="B52" s="69"/>
      <c r="C52" s="69"/>
      <c r="D52" s="74"/>
      <c r="E52" s="69"/>
      <c r="F52" s="69"/>
      <c r="G52" s="16" t="s">
        <v>33</v>
      </c>
      <c r="H52" s="1">
        <f t="shared" si="11"/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3" ht="15.75" x14ac:dyDescent="0.2">
      <c r="A53" s="69"/>
      <c r="B53" s="69"/>
      <c r="C53" s="69"/>
      <c r="D53" s="74"/>
      <c r="E53" s="69"/>
      <c r="F53" s="69"/>
      <c r="G53" s="16" t="s">
        <v>34</v>
      </c>
      <c r="H53" s="1">
        <f t="shared" si="11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3" ht="95.25" customHeight="1" x14ac:dyDescent="0.2">
      <c r="A54" s="69" t="s">
        <v>39</v>
      </c>
      <c r="B54" s="69" t="s">
        <v>12</v>
      </c>
      <c r="C54" s="69" t="s">
        <v>13</v>
      </c>
      <c r="D54" s="74">
        <v>933982.1</v>
      </c>
      <c r="E54" s="69" t="s">
        <v>51</v>
      </c>
      <c r="F54" s="69" t="s">
        <v>114</v>
      </c>
      <c r="G54" s="16" t="s">
        <v>73</v>
      </c>
      <c r="H54" s="6">
        <f>H55+H57+H58+H59+H60+H61+H62</f>
        <v>89901.1</v>
      </c>
      <c r="I54" s="6">
        <f>I55+I57+I58+I59+I60+I61</f>
        <v>0</v>
      </c>
      <c r="J54" s="6">
        <f>J55+J57+J58+J59+J60+J61</f>
        <v>0</v>
      </c>
      <c r="K54" s="6">
        <f>K55+K57+K58+K59+K60+K61</f>
        <v>0</v>
      </c>
      <c r="L54" s="6">
        <f>L57+L58+L59+L60+L61+2524.5+L62</f>
        <v>89901.1</v>
      </c>
      <c r="M54" s="6">
        <f>M55+M57+M58+M59+M60+M61</f>
        <v>0</v>
      </c>
    </row>
    <row r="55" spans="1:13" ht="15.75" x14ac:dyDescent="0.2">
      <c r="A55" s="69"/>
      <c r="B55" s="69"/>
      <c r="C55" s="69"/>
      <c r="D55" s="74"/>
      <c r="E55" s="69"/>
      <c r="F55" s="69"/>
      <c r="G55" s="16" t="s">
        <v>78</v>
      </c>
      <c r="H55" s="1">
        <v>2524.5</v>
      </c>
      <c r="I55" s="1">
        <v>0</v>
      </c>
      <c r="J55" s="1">
        <v>0</v>
      </c>
      <c r="K55" s="1">
        <v>0</v>
      </c>
      <c r="L55" s="1">
        <v>2524.5</v>
      </c>
      <c r="M55" s="14">
        <v>0</v>
      </c>
    </row>
    <row r="56" spans="1:13" ht="45" x14ac:dyDescent="0.2">
      <c r="A56" s="69"/>
      <c r="B56" s="69"/>
      <c r="C56" s="69"/>
      <c r="D56" s="74"/>
      <c r="E56" s="69"/>
      <c r="F56" s="69"/>
      <c r="G56" s="8" t="s">
        <v>77</v>
      </c>
      <c r="H56" s="9">
        <f>J56+K56+L56+M56</f>
        <v>1837.2</v>
      </c>
      <c r="I56" s="9">
        <v>0</v>
      </c>
      <c r="J56" s="9">
        <v>0</v>
      </c>
      <c r="K56" s="9">
        <v>0</v>
      </c>
      <c r="L56" s="9">
        <v>1837.2</v>
      </c>
      <c r="M56" s="10">
        <v>0</v>
      </c>
    </row>
    <row r="57" spans="1:13" ht="15.75" x14ac:dyDescent="0.2">
      <c r="A57" s="69"/>
      <c r="B57" s="69"/>
      <c r="C57" s="69"/>
      <c r="D57" s="74"/>
      <c r="E57" s="69"/>
      <c r="F57" s="69"/>
      <c r="G57" s="16" t="s">
        <v>5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</row>
    <row r="58" spans="1:13" ht="15.75" x14ac:dyDescent="0.25">
      <c r="A58" s="69"/>
      <c r="B58" s="69"/>
      <c r="C58" s="69"/>
      <c r="D58" s="74"/>
      <c r="E58" s="69"/>
      <c r="F58" s="69"/>
      <c r="G58" s="16" t="s">
        <v>1</v>
      </c>
      <c r="H58" s="1">
        <f>J58+K58+L58+M58</f>
        <v>9700</v>
      </c>
      <c r="I58" s="18">
        <v>0</v>
      </c>
      <c r="J58" s="18">
        <v>0</v>
      </c>
      <c r="K58" s="18">
        <v>0</v>
      </c>
      <c r="L58" s="1">
        <v>9700</v>
      </c>
      <c r="M58" s="1">
        <v>0</v>
      </c>
    </row>
    <row r="59" spans="1:13" ht="15.75" x14ac:dyDescent="0.2">
      <c r="A59" s="69"/>
      <c r="B59" s="69"/>
      <c r="C59" s="69"/>
      <c r="D59" s="74"/>
      <c r="E59" s="69"/>
      <c r="F59" s="69"/>
      <c r="G59" s="16" t="s">
        <v>2</v>
      </c>
      <c r="H59" s="1">
        <f>J59+K59+L59+M59</f>
        <v>55770.7</v>
      </c>
      <c r="I59" s="1">
        <v>0</v>
      </c>
      <c r="J59" s="1">
        <v>0</v>
      </c>
      <c r="K59" s="1">
        <v>0</v>
      </c>
      <c r="L59" s="1">
        <v>55770.7</v>
      </c>
      <c r="M59" s="1">
        <v>0</v>
      </c>
    </row>
    <row r="60" spans="1:13" ht="15.75" x14ac:dyDescent="0.2">
      <c r="A60" s="69"/>
      <c r="B60" s="69"/>
      <c r="C60" s="69"/>
      <c r="D60" s="74"/>
      <c r="E60" s="69"/>
      <c r="F60" s="69"/>
      <c r="G60" s="16" t="s">
        <v>3</v>
      </c>
      <c r="H60" s="1">
        <f>J60+K60+L60+M60</f>
        <v>20706</v>
      </c>
      <c r="I60" s="1">
        <v>0</v>
      </c>
      <c r="J60" s="1">
        <v>0</v>
      </c>
      <c r="K60" s="1">
        <v>0</v>
      </c>
      <c r="L60" s="1">
        <f>23684.2-528.2-2450</f>
        <v>20706</v>
      </c>
      <c r="M60" s="1">
        <v>0</v>
      </c>
    </row>
    <row r="61" spans="1:13" ht="15.75" x14ac:dyDescent="0.2">
      <c r="A61" s="69"/>
      <c r="B61" s="69"/>
      <c r="C61" s="69"/>
      <c r="D61" s="74"/>
      <c r="E61" s="69"/>
      <c r="F61" s="69"/>
      <c r="G61" s="16" t="s">
        <v>4</v>
      </c>
      <c r="H61" s="1">
        <f>J61+K61+L61+M61</f>
        <v>1153.0999999999999</v>
      </c>
      <c r="I61" s="1">
        <v>0</v>
      </c>
      <c r="J61" s="1">
        <v>0</v>
      </c>
      <c r="K61" s="1">
        <v>0</v>
      </c>
      <c r="L61" s="1">
        <v>1153.0999999999999</v>
      </c>
      <c r="M61" s="1">
        <v>0</v>
      </c>
    </row>
    <row r="62" spans="1:13" ht="15.75" x14ac:dyDescent="0.2">
      <c r="A62" s="69"/>
      <c r="B62" s="69"/>
      <c r="C62" s="69"/>
      <c r="D62" s="74"/>
      <c r="E62" s="69"/>
      <c r="F62" s="69"/>
      <c r="G62" s="16" t="s">
        <v>23</v>
      </c>
      <c r="H62" s="1">
        <f>J62+K62+L62+M62</f>
        <v>46.800000000000004</v>
      </c>
      <c r="I62" s="1">
        <v>0</v>
      </c>
      <c r="J62" s="1">
        <v>0</v>
      </c>
      <c r="K62" s="1">
        <v>0</v>
      </c>
      <c r="L62" s="1">
        <f>49.2-2.4</f>
        <v>46.800000000000004</v>
      </c>
      <c r="M62" s="1">
        <v>0</v>
      </c>
    </row>
    <row r="63" spans="1:13" ht="15.75" x14ac:dyDescent="0.2">
      <c r="A63" s="69"/>
      <c r="B63" s="69"/>
      <c r="C63" s="69"/>
      <c r="D63" s="74"/>
      <c r="E63" s="69"/>
      <c r="F63" s="69"/>
      <c r="G63" s="16" t="s">
        <v>31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</row>
    <row r="64" spans="1:13" ht="15.75" x14ac:dyDescent="0.2">
      <c r="A64" s="69"/>
      <c r="B64" s="69"/>
      <c r="C64" s="69"/>
      <c r="D64" s="74"/>
      <c r="E64" s="69"/>
      <c r="F64" s="69"/>
      <c r="G64" s="16" t="s">
        <v>32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</row>
    <row r="65" spans="1:15" ht="15.75" x14ac:dyDescent="0.2">
      <c r="A65" s="69"/>
      <c r="B65" s="69"/>
      <c r="C65" s="69"/>
      <c r="D65" s="74"/>
      <c r="E65" s="69"/>
      <c r="F65" s="69"/>
      <c r="G65" s="16" t="s">
        <v>33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5" ht="15.75" x14ac:dyDescent="0.2">
      <c r="A66" s="69"/>
      <c r="B66" s="69"/>
      <c r="C66" s="69"/>
      <c r="D66" s="74"/>
      <c r="E66" s="69"/>
      <c r="F66" s="69"/>
      <c r="G66" s="16" t="s">
        <v>34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5" ht="96" customHeight="1" x14ac:dyDescent="0.2">
      <c r="A67" s="69" t="s">
        <v>40</v>
      </c>
      <c r="B67" s="69" t="s">
        <v>12</v>
      </c>
      <c r="C67" s="69" t="s">
        <v>147</v>
      </c>
      <c r="D67" s="69">
        <v>5540</v>
      </c>
      <c r="E67" s="69" t="s">
        <v>0</v>
      </c>
      <c r="F67" s="69" t="s">
        <v>0</v>
      </c>
      <c r="G67" s="16" t="s">
        <v>73</v>
      </c>
      <c r="H67" s="6">
        <v>5540</v>
      </c>
      <c r="I67" s="6">
        <v>0</v>
      </c>
      <c r="J67" s="6">
        <v>0</v>
      </c>
      <c r="K67" s="6">
        <v>5000</v>
      </c>
      <c r="L67" s="6">
        <v>540</v>
      </c>
      <c r="M67" s="6">
        <v>0</v>
      </c>
    </row>
    <row r="68" spans="1:15" ht="15.75" x14ac:dyDescent="0.2">
      <c r="A68" s="69"/>
      <c r="B68" s="69"/>
      <c r="C68" s="69"/>
      <c r="D68" s="69"/>
      <c r="E68" s="69"/>
      <c r="F68" s="69"/>
      <c r="G68" s="16" t="s">
        <v>0</v>
      </c>
      <c r="H68" s="1">
        <v>5540</v>
      </c>
      <c r="I68" s="1">
        <v>0</v>
      </c>
      <c r="J68" s="1">
        <v>0</v>
      </c>
      <c r="K68" s="1">
        <v>5000</v>
      </c>
      <c r="L68" s="1">
        <v>540</v>
      </c>
      <c r="M68" s="1">
        <v>0</v>
      </c>
    </row>
    <row r="69" spans="1:15" ht="15.75" x14ac:dyDescent="0.2">
      <c r="A69" s="69"/>
      <c r="B69" s="69"/>
      <c r="C69" s="69"/>
      <c r="D69" s="69"/>
      <c r="E69" s="69"/>
      <c r="F69" s="69"/>
      <c r="G69" s="16" t="s">
        <v>5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5" ht="15.75" x14ac:dyDescent="0.2">
      <c r="A70" s="69"/>
      <c r="B70" s="69"/>
      <c r="C70" s="69"/>
      <c r="D70" s="69"/>
      <c r="E70" s="69"/>
      <c r="F70" s="69"/>
      <c r="G70" s="16" t="s">
        <v>1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</row>
    <row r="71" spans="1:15" ht="15.75" x14ac:dyDescent="0.2">
      <c r="A71" s="69"/>
      <c r="B71" s="69"/>
      <c r="C71" s="69"/>
      <c r="D71" s="69"/>
      <c r="E71" s="69"/>
      <c r="F71" s="69"/>
      <c r="G71" s="16" t="s">
        <v>2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</row>
    <row r="72" spans="1:15" ht="15.75" x14ac:dyDescent="0.2">
      <c r="A72" s="69"/>
      <c r="B72" s="69"/>
      <c r="C72" s="69"/>
      <c r="D72" s="69"/>
      <c r="E72" s="69"/>
      <c r="F72" s="69"/>
      <c r="G72" s="16" t="s">
        <v>3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</row>
    <row r="73" spans="1:15" ht="15.75" x14ac:dyDescent="0.2">
      <c r="A73" s="69"/>
      <c r="B73" s="69"/>
      <c r="C73" s="69"/>
      <c r="D73" s="69"/>
      <c r="E73" s="69"/>
      <c r="F73" s="69"/>
      <c r="G73" s="16" t="s">
        <v>4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5" ht="15.75" x14ac:dyDescent="0.2">
      <c r="A74" s="69"/>
      <c r="B74" s="69"/>
      <c r="C74" s="69"/>
      <c r="D74" s="69"/>
      <c r="E74" s="69"/>
      <c r="F74" s="69"/>
      <c r="G74" s="16" t="s">
        <v>23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5" ht="15.75" x14ac:dyDescent="0.2">
      <c r="A75" s="69"/>
      <c r="B75" s="69"/>
      <c r="C75" s="69"/>
      <c r="D75" s="69"/>
      <c r="E75" s="69"/>
      <c r="F75" s="69"/>
      <c r="G75" s="16" t="s">
        <v>31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5" ht="15.75" x14ac:dyDescent="0.2">
      <c r="A76" s="69"/>
      <c r="B76" s="69"/>
      <c r="C76" s="69"/>
      <c r="D76" s="69"/>
      <c r="E76" s="69"/>
      <c r="F76" s="69"/>
      <c r="G76" s="16" t="s">
        <v>32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5" ht="15.75" x14ac:dyDescent="0.2">
      <c r="A77" s="69"/>
      <c r="B77" s="69"/>
      <c r="C77" s="69"/>
      <c r="D77" s="69"/>
      <c r="E77" s="69"/>
      <c r="F77" s="69"/>
      <c r="G77" s="16" t="s">
        <v>33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5" ht="15.75" x14ac:dyDescent="0.2">
      <c r="A78" s="69"/>
      <c r="B78" s="69"/>
      <c r="C78" s="69"/>
      <c r="D78" s="69"/>
      <c r="E78" s="69"/>
      <c r="F78" s="69"/>
      <c r="G78" s="16" t="s">
        <v>34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5" ht="96" customHeight="1" x14ac:dyDescent="0.2">
      <c r="A79" s="69" t="s">
        <v>41</v>
      </c>
      <c r="B79" s="69" t="s">
        <v>14</v>
      </c>
      <c r="C79" s="69" t="s">
        <v>148</v>
      </c>
      <c r="D79" s="69">
        <v>1048500</v>
      </c>
      <c r="E79" s="69" t="s">
        <v>18</v>
      </c>
      <c r="F79" s="69" t="s">
        <v>110</v>
      </c>
      <c r="G79" s="16" t="s">
        <v>73</v>
      </c>
      <c r="H79" s="6">
        <f>H80+H81+H83+H84+H85+H86+H87</f>
        <v>103147.9</v>
      </c>
      <c r="I79" s="6">
        <v>2495.1</v>
      </c>
      <c r="J79" s="6">
        <v>98793.9</v>
      </c>
      <c r="K79" s="6">
        <f>K80+K81+K83+K84+K85+K86</f>
        <v>0</v>
      </c>
      <c r="L79" s="6">
        <f>L80+L83+L84+L85+L86+1200</f>
        <v>4354</v>
      </c>
      <c r="M79" s="6">
        <v>0</v>
      </c>
    </row>
    <row r="80" spans="1:15" ht="15.75" x14ac:dyDescent="0.2">
      <c r="A80" s="69"/>
      <c r="B80" s="69"/>
      <c r="C80" s="69"/>
      <c r="D80" s="69"/>
      <c r="E80" s="69"/>
      <c r="F80" s="69"/>
      <c r="G80" s="16" t="s">
        <v>0</v>
      </c>
      <c r="H80" s="1">
        <f>J80+K80+L80+M80</f>
        <v>101289</v>
      </c>
      <c r="I80" s="1">
        <v>2495.1</v>
      </c>
      <c r="J80" s="1">
        <v>98793.9</v>
      </c>
      <c r="K80" s="1">
        <v>0</v>
      </c>
      <c r="L80" s="1">
        <v>2495.1</v>
      </c>
      <c r="M80" s="1">
        <v>0</v>
      </c>
      <c r="O80" s="19"/>
    </row>
    <row r="81" spans="1:15" ht="15.75" x14ac:dyDescent="0.2">
      <c r="A81" s="69"/>
      <c r="B81" s="69"/>
      <c r="C81" s="69"/>
      <c r="D81" s="69"/>
      <c r="E81" s="69"/>
      <c r="F81" s="69"/>
      <c r="G81" s="16" t="s">
        <v>5</v>
      </c>
      <c r="H81" s="1">
        <v>1200</v>
      </c>
      <c r="I81" s="1">
        <v>0</v>
      </c>
      <c r="J81" s="1">
        <v>0</v>
      </c>
      <c r="K81" s="1">
        <v>0</v>
      </c>
      <c r="L81" s="14">
        <v>1200</v>
      </c>
      <c r="M81" s="14">
        <v>0</v>
      </c>
      <c r="O81" s="7"/>
    </row>
    <row r="82" spans="1:15" ht="45" x14ac:dyDescent="0.2">
      <c r="A82" s="69"/>
      <c r="B82" s="69"/>
      <c r="C82" s="69"/>
      <c r="D82" s="69"/>
      <c r="E82" s="69"/>
      <c r="F82" s="69"/>
      <c r="G82" s="17" t="s">
        <v>77</v>
      </c>
      <c r="H82" s="9">
        <f>K82+L82+M82+J82</f>
        <v>1200</v>
      </c>
      <c r="I82" s="9">
        <v>0</v>
      </c>
      <c r="J82" s="9">
        <v>0</v>
      </c>
      <c r="K82" s="9">
        <v>0</v>
      </c>
      <c r="L82" s="10">
        <v>1200</v>
      </c>
      <c r="M82" s="10">
        <v>0</v>
      </c>
      <c r="O82" s="7"/>
    </row>
    <row r="83" spans="1:15" ht="15.75" x14ac:dyDescent="0.2">
      <c r="A83" s="69"/>
      <c r="B83" s="69"/>
      <c r="C83" s="69"/>
      <c r="D83" s="69"/>
      <c r="E83" s="69"/>
      <c r="F83" s="69"/>
      <c r="G83" s="16" t="s">
        <v>1</v>
      </c>
      <c r="H83" s="1">
        <f>K83+L83+M83+J83</f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</row>
    <row r="84" spans="1:15" ht="15.75" x14ac:dyDescent="0.2">
      <c r="A84" s="69"/>
      <c r="B84" s="69"/>
      <c r="C84" s="69"/>
      <c r="D84" s="69"/>
      <c r="E84" s="69"/>
      <c r="F84" s="69"/>
      <c r="G84" s="16" t="s">
        <v>2</v>
      </c>
      <c r="H84" s="1">
        <f>J84+K84+L84+M84</f>
        <v>600</v>
      </c>
      <c r="I84" s="1">
        <v>0</v>
      </c>
      <c r="J84" s="1">
        <v>0</v>
      </c>
      <c r="K84" s="1">
        <v>0</v>
      </c>
      <c r="L84" s="1">
        <v>600</v>
      </c>
      <c r="M84" s="1">
        <v>0</v>
      </c>
    </row>
    <row r="85" spans="1:15" ht="15.75" x14ac:dyDescent="0.2">
      <c r="A85" s="69"/>
      <c r="B85" s="69"/>
      <c r="C85" s="69"/>
      <c r="D85" s="69"/>
      <c r="E85" s="69"/>
      <c r="F85" s="69"/>
      <c r="G85" s="16" t="s">
        <v>3</v>
      </c>
      <c r="H85" s="1">
        <f>J85+K85+L85+M85</f>
        <v>35.5</v>
      </c>
      <c r="I85" s="1">
        <v>0</v>
      </c>
      <c r="J85" s="1">
        <v>0</v>
      </c>
      <c r="K85" s="1">
        <v>0</v>
      </c>
      <c r="L85" s="1">
        <v>35.5</v>
      </c>
      <c r="M85" s="1">
        <v>0</v>
      </c>
      <c r="O85" s="7"/>
    </row>
    <row r="86" spans="1:15" ht="15.75" x14ac:dyDescent="0.2">
      <c r="A86" s="69"/>
      <c r="B86" s="69"/>
      <c r="C86" s="69"/>
      <c r="D86" s="69"/>
      <c r="E86" s="69"/>
      <c r="F86" s="69"/>
      <c r="G86" s="16" t="s">
        <v>4</v>
      </c>
      <c r="H86" s="1">
        <f>J86+K86+L86+M86</f>
        <v>23.4</v>
      </c>
      <c r="I86" s="1">
        <v>0</v>
      </c>
      <c r="J86" s="1">
        <v>0</v>
      </c>
      <c r="K86" s="1">
        <v>0</v>
      </c>
      <c r="L86" s="1">
        <v>23.4</v>
      </c>
      <c r="M86" s="1">
        <v>0</v>
      </c>
      <c r="O86" s="7"/>
    </row>
    <row r="87" spans="1:15" ht="15.75" x14ac:dyDescent="0.2">
      <c r="A87" s="69"/>
      <c r="B87" s="69"/>
      <c r="C87" s="69"/>
      <c r="D87" s="69"/>
      <c r="E87" s="69"/>
      <c r="F87" s="69"/>
      <c r="G87" s="16" t="s">
        <v>23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O87" s="7"/>
    </row>
    <row r="88" spans="1:15" ht="15.75" x14ac:dyDescent="0.2">
      <c r="A88" s="69"/>
      <c r="B88" s="69"/>
      <c r="C88" s="69"/>
      <c r="D88" s="69"/>
      <c r="E88" s="69"/>
      <c r="F88" s="69"/>
      <c r="G88" s="16" t="s">
        <v>31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O88" s="7"/>
    </row>
    <row r="89" spans="1:15" ht="15.75" x14ac:dyDescent="0.2">
      <c r="A89" s="69"/>
      <c r="B89" s="69"/>
      <c r="C89" s="69"/>
      <c r="D89" s="69"/>
      <c r="E89" s="69"/>
      <c r="F89" s="69"/>
      <c r="G89" s="16" t="s">
        <v>32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O89" s="7"/>
    </row>
    <row r="90" spans="1:15" ht="15.75" x14ac:dyDescent="0.2">
      <c r="A90" s="69"/>
      <c r="B90" s="69"/>
      <c r="C90" s="69"/>
      <c r="D90" s="69"/>
      <c r="E90" s="69"/>
      <c r="F90" s="69"/>
      <c r="G90" s="16" t="s">
        <v>33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O90" s="7"/>
    </row>
    <row r="91" spans="1:15" ht="15.75" x14ac:dyDescent="0.2">
      <c r="A91" s="69"/>
      <c r="B91" s="69"/>
      <c r="C91" s="69"/>
      <c r="D91" s="69"/>
      <c r="E91" s="69"/>
      <c r="F91" s="69"/>
      <c r="G91" s="16" t="s">
        <v>34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7"/>
    </row>
    <row r="92" spans="1:15" ht="94.5" customHeight="1" x14ac:dyDescent="0.2">
      <c r="A92" s="69" t="s">
        <v>42</v>
      </c>
      <c r="B92" s="69" t="s">
        <v>12</v>
      </c>
      <c r="C92" s="69" t="s">
        <v>15</v>
      </c>
      <c r="D92" s="69">
        <v>26446</v>
      </c>
      <c r="E92" s="69" t="s">
        <v>18</v>
      </c>
      <c r="F92" s="69" t="s">
        <v>102</v>
      </c>
      <c r="G92" s="16" t="s">
        <v>73</v>
      </c>
      <c r="H92" s="6">
        <f>H93+H94+H95+H96+H97+H98</f>
        <v>12272.3</v>
      </c>
      <c r="I92" s="6">
        <f>I93+I94+I95+I96+I97+I98</f>
        <v>0</v>
      </c>
      <c r="J92" s="6">
        <v>0</v>
      </c>
      <c r="K92" s="6">
        <v>9842.7999999999993</v>
      </c>
      <c r="L92" s="6">
        <f>L93+L94+L95+L96+L97+L98</f>
        <v>2429.5</v>
      </c>
      <c r="M92" s="6">
        <v>0</v>
      </c>
    </row>
    <row r="93" spans="1:15" ht="15.75" x14ac:dyDescent="0.2">
      <c r="A93" s="69"/>
      <c r="B93" s="69"/>
      <c r="C93" s="69"/>
      <c r="D93" s="69"/>
      <c r="E93" s="69"/>
      <c r="F93" s="69"/>
      <c r="G93" s="16" t="s">
        <v>0</v>
      </c>
      <c r="H93" s="1">
        <f>J93+K93+L93+M93</f>
        <v>12243.8</v>
      </c>
      <c r="I93" s="1">
        <f>I94+I95+I96+I97+I98</f>
        <v>0</v>
      </c>
      <c r="J93" s="1">
        <v>0</v>
      </c>
      <c r="K93" s="1">
        <v>9842.7999999999993</v>
      </c>
      <c r="L93" s="1">
        <v>2401</v>
      </c>
      <c r="M93" s="1">
        <v>0</v>
      </c>
    </row>
    <row r="94" spans="1:15" ht="15.75" x14ac:dyDescent="0.2">
      <c r="A94" s="69"/>
      <c r="B94" s="69"/>
      <c r="C94" s="69"/>
      <c r="D94" s="69"/>
      <c r="E94" s="69"/>
      <c r="F94" s="69"/>
      <c r="G94" s="16" t="s">
        <v>5</v>
      </c>
      <c r="H94" s="49">
        <v>17.5</v>
      </c>
      <c r="I94" s="14">
        <v>0</v>
      </c>
      <c r="J94" s="14">
        <v>0</v>
      </c>
      <c r="K94" s="14">
        <v>0</v>
      </c>
      <c r="L94" s="49">
        <v>17.5</v>
      </c>
      <c r="M94" s="14">
        <v>0</v>
      </c>
    </row>
    <row r="95" spans="1:15" ht="15.75" x14ac:dyDescent="0.2">
      <c r="A95" s="69"/>
      <c r="B95" s="69"/>
      <c r="C95" s="69"/>
      <c r="D95" s="69"/>
      <c r="E95" s="69"/>
      <c r="F95" s="69"/>
      <c r="G95" s="16" t="s">
        <v>1</v>
      </c>
      <c r="H95" s="14">
        <v>11</v>
      </c>
      <c r="I95" s="14">
        <v>0</v>
      </c>
      <c r="J95" s="14">
        <v>0</v>
      </c>
      <c r="K95" s="14">
        <v>0</v>
      </c>
      <c r="L95" s="14">
        <v>11</v>
      </c>
      <c r="M95" s="14">
        <v>0</v>
      </c>
    </row>
    <row r="96" spans="1:15" ht="15.75" x14ac:dyDescent="0.2">
      <c r="A96" s="69"/>
      <c r="B96" s="69"/>
      <c r="C96" s="69"/>
      <c r="D96" s="69"/>
      <c r="E96" s="69"/>
      <c r="F96" s="69"/>
      <c r="G96" s="16" t="s">
        <v>2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</row>
    <row r="97" spans="1:15" ht="15.75" x14ac:dyDescent="0.2">
      <c r="A97" s="69"/>
      <c r="B97" s="69"/>
      <c r="C97" s="69"/>
      <c r="D97" s="69"/>
      <c r="E97" s="69"/>
      <c r="F97" s="69"/>
      <c r="G97" s="16" t="s">
        <v>3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</row>
    <row r="98" spans="1:15" ht="15.75" x14ac:dyDescent="0.2">
      <c r="A98" s="69"/>
      <c r="B98" s="69"/>
      <c r="C98" s="69"/>
      <c r="D98" s="69"/>
      <c r="E98" s="69"/>
      <c r="F98" s="69"/>
      <c r="G98" s="16" t="s">
        <v>4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</row>
    <row r="99" spans="1:15" ht="15.75" x14ac:dyDescent="0.2">
      <c r="A99" s="69"/>
      <c r="B99" s="69"/>
      <c r="C99" s="69"/>
      <c r="D99" s="69"/>
      <c r="E99" s="69"/>
      <c r="F99" s="69"/>
      <c r="G99" s="16" t="s">
        <v>23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</row>
    <row r="100" spans="1:15" ht="15.75" x14ac:dyDescent="0.2">
      <c r="A100" s="69"/>
      <c r="B100" s="69"/>
      <c r="C100" s="69"/>
      <c r="D100" s="69"/>
      <c r="E100" s="69"/>
      <c r="F100" s="69"/>
      <c r="G100" s="16" t="s">
        <v>31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</row>
    <row r="101" spans="1:15" ht="15.75" x14ac:dyDescent="0.2">
      <c r="A101" s="69"/>
      <c r="B101" s="69"/>
      <c r="C101" s="69"/>
      <c r="D101" s="69"/>
      <c r="E101" s="69"/>
      <c r="F101" s="69"/>
      <c r="G101" s="16" t="s">
        <v>32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</row>
    <row r="102" spans="1:15" ht="15.75" x14ac:dyDescent="0.2">
      <c r="A102" s="69"/>
      <c r="B102" s="69"/>
      <c r="C102" s="69"/>
      <c r="D102" s="69"/>
      <c r="E102" s="69"/>
      <c r="F102" s="69"/>
      <c r="G102" s="16" t="s">
        <v>33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</row>
    <row r="103" spans="1:15" ht="15.75" x14ac:dyDescent="0.2">
      <c r="A103" s="69"/>
      <c r="B103" s="69"/>
      <c r="C103" s="69"/>
      <c r="D103" s="69"/>
      <c r="E103" s="69"/>
      <c r="F103" s="69"/>
      <c r="G103" s="16" t="s">
        <v>34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</row>
    <row r="104" spans="1:15" ht="96.75" customHeight="1" x14ac:dyDescent="0.2">
      <c r="A104" s="69" t="s">
        <v>43</v>
      </c>
      <c r="B104" s="69" t="s">
        <v>12</v>
      </c>
      <c r="C104" s="69" t="s">
        <v>16</v>
      </c>
      <c r="D104" s="69">
        <v>3488.1</v>
      </c>
      <c r="E104" s="69" t="s">
        <v>18</v>
      </c>
      <c r="F104" s="69" t="s">
        <v>65</v>
      </c>
      <c r="G104" s="16" t="s">
        <v>73</v>
      </c>
      <c r="H104" s="6">
        <f t="shared" ref="H104:M104" si="12">H105+H106+H107+H108+H109+H110</f>
        <v>3488.1</v>
      </c>
      <c r="I104" s="6">
        <f t="shared" si="12"/>
        <v>0</v>
      </c>
      <c r="J104" s="6">
        <f t="shared" si="12"/>
        <v>0</v>
      </c>
      <c r="K104" s="6">
        <f t="shared" si="12"/>
        <v>2692</v>
      </c>
      <c r="L104" s="6">
        <f t="shared" si="12"/>
        <v>796.1</v>
      </c>
      <c r="M104" s="6">
        <f t="shared" si="12"/>
        <v>0</v>
      </c>
      <c r="O104" s="7"/>
    </row>
    <row r="105" spans="1:15" ht="15.75" x14ac:dyDescent="0.2">
      <c r="A105" s="69"/>
      <c r="B105" s="69"/>
      <c r="C105" s="69"/>
      <c r="D105" s="69"/>
      <c r="E105" s="69"/>
      <c r="F105" s="69"/>
      <c r="G105" s="16" t="s">
        <v>0</v>
      </c>
      <c r="H105" s="1">
        <f>J105+K105+L105+M105</f>
        <v>3088.1</v>
      </c>
      <c r="I105" s="1">
        <v>0</v>
      </c>
      <c r="J105" s="1">
        <v>0</v>
      </c>
      <c r="K105" s="1">
        <v>2692</v>
      </c>
      <c r="L105" s="1">
        <v>396.1</v>
      </c>
      <c r="M105" s="1">
        <v>0</v>
      </c>
    </row>
    <row r="106" spans="1:15" ht="15.75" x14ac:dyDescent="0.2">
      <c r="A106" s="69"/>
      <c r="B106" s="69"/>
      <c r="C106" s="69"/>
      <c r="D106" s="69"/>
      <c r="E106" s="69"/>
      <c r="F106" s="69"/>
      <c r="G106" s="16" t="s">
        <v>5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</row>
    <row r="107" spans="1:15" ht="15.75" x14ac:dyDescent="0.2">
      <c r="A107" s="69"/>
      <c r="B107" s="69"/>
      <c r="C107" s="69"/>
      <c r="D107" s="69"/>
      <c r="E107" s="69"/>
      <c r="F107" s="69"/>
      <c r="G107" s="16" t="s">
        <v>1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</row>
    <row r="108" spans="1:15" ht="15.75" x14ac:dyDescent="0.2">
      <c r="A108" s="69"/>
      <c r="B108" s="69"/>
      <c r="C108" s="69"/>
      <c r="D108" s="69"/>
      <c r="E108" s="69"/>
      <c r="F108" s="69"/>
      <c r="G108" s="16" t="s">
        <v>2</v>
      </c>
      <c r="H108" s="1">
        <f>J108+K108+L108+M108</f>
        <v>400</v>
      </c>
      <c r="I108" s="1">
        <v>0</v>
      </c>
      <c r="J108" s="1">
        <v>0</v>
      </c>
      <c r="K108" s="1">
        <v>0</v>
      </c>
      <c r="L108" s="1">
        <v>400</v>
      </c>
      <c r="M108" s="1">
        <v>0</v>
      </c>
    </row>
    <row r="109" spans="1:15" ht="15.75" x14ac:dyDescent="0.2">
      <c r="A109" s="69"/>
      <c r="B109" s="69"/>
      <c r="C109" s="69"/>
      <c r="D109" s="69"/>
      <c r="E109" s="69"/>
      <c r="F109" s="69"/>
      <c r="G109" s="16" t="s">
        <v>3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5" ht="15.75" x14ac:dyDescent="0.2">
      <c r="A110" s="69"/>
      <c r="B110" s="69"/>
      <c r="C110" s="69"/>
      <c r="D110" s="69"/>
      <c r="E110" s="69"/>
      <c r="F110" s="69"/>
      <c r="G110" s="16" t="s">
        <v>4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</row>
    <row r="111" spans="1:15" ht="15.75" x14ac:dyDescent="0.2">
      <c r="A111" s="69"/>
      <c r="B111" s="69"/>
      <c r="C111" s="69"/>
      <c r="D111" s="69"/>
      <c r="E111" s="69"/>
      <c r="F111" s="69"/>
      <c r="G111" s="16" t="s">
        <v>23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75" x14ac:dyDescent="0.2">
      <c r="A112" s="69"/>
      <c r="B112" s="69"/>
      <c r="C112" s="69"/>
      <c r="D112" s="69"/>
      <c r="E112" s="69"/>
      <c r="F112" s="69"/>
      <c r="G112" s="16" t="s">
        <v>31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33" ht="15.75" x14ac:dyDescent="0.2">
      <c r="A113" s="69"/>
      <c r="B113" s="69"/>
      <c r="C113" s="69"/>
      <c r="D113" s="69"/>
      <c r="E113" s="69"/>
      <c r="F113" s="69"/>
      <c r="G113" s="16" t="s">
        <v>32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33" ht="15.75" x14ac:dyDescent="0.2">
      <c r="A114" s="69"/>
      <c r="B114" s="69"/>
      <c r="C114" s="69"/>
      <c r="D114" s="69"/>
      <c r="E114" s="69"/>
      <c r="F114" s="69"/>
      <c r="G114" s="16" t="s">
        <v>33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33" ht="15.75" x14ac:dyDescent="0.2">
      <c r="A115" s="69"/>
      <c r="B115" s="69"/>
      <c r="C115" s="69"/>
      <c r="D115" s="69"/>
      <c r="E115" s="69"/>
      <c r="F115" s="69"/>
      <c r="G115" s="16" t="s">
        <v>34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33" ht="95.25" customHeight="1" x14ac:dyDescent="0.2">
      <c r="A116" s="62" t="s">
        <v>106</v>
      </c>
      <c r="B116" s="62"/>
      <c r="C116" s="62"/>
      <c r="D116" s="62"/>
      <c r="E116" s="62"/>
      <c r="F116" s="62"/>
      <c r="G116" s="16" t="s">
        <v>73</v>
      </c>
      <c r="H116" s="6">
        <f>H117+H118+H119+H120+H121+H123+H124+H125+H126+H127+H128</f>
        <v>145616</v>
      </c>
      <c r="I116" s="6">
        <f>I117+I118+I119+I120+I121+I123</f>
        <v>0</v>
      </c>
      <c r="J116" s="6">
        <v>0</v>
      </c>
      <c r="K116" s="6">
        <f>K117+K118+K119+K120+K121+K123+K124+K125+K126+K127+K128</f>
        <v>134364.1</v>
      </c>
      <c r="L116" s="6">
        <f>L117+L118+L119+L120+L121+L123+L124+L125+L126+L127+L128</f>
        <v>11251.900000000001</v>
      </c>
      <c r="M116" s="6">
        <v>0</v>
      </c>
    </row>
    <row r="117" spans="1:33" ht="15.75" customHeight="1" x14ac:dyDescent="0.2">
      <c r="A117" s="63"/>
      <c r="B117" s="63"/>
      <c r="C117" s="63"/>
      <c r="D117" s="63"/>
      <c r="E117" s="63"/>
      <c r="F117" s="63"/>
      <c r="G117" s="16" t="s">
        <v>0</v>
      </c>
      <c r="H117" s="1">
        <f>J117+K117+L117+M117</f>
        <v>0</v>
      </c>
      <c r="I117" s="1">
        <v>0</v>
      </c>
      <c r="J117" s="1">
        <f t="shared" ref="J117:M121" si="13">J130</f>
        <v>0</v>
      </c>
      <c r="K117" s="1">
        <f t="shared" si="13"/>
        <v>0</v>
      </c>
      <c r="L117" s="1">
        <f t="shared" si="13"/>
        <v>0</v>
      </c>
      <c r="M117" s="1">
        <f t="shared" si="13"/>
        <v>0</v>
      </c>
    </row>
    <row r="118" spans="1:33" ht="15.75" customHeight="1" x14ac:dyDescent="0.2">
      <c r="A118" s="63"/>
      <c r="B118" s="63"/>
      <c r="C118" s="63"/>
      <c r="D118" s="63"/>
      <c r="E118" s="63"/>
      <c r="F118" s="63"/>
      <c r="G118" s="16" t="s">
        <v>5</v>
      </c>
      <c r="H118" s="1">
        <f>J118+K118+L118+M118</f>
        <v>0</v>
      </c>
      <c r="I118" s="1">
        <v>0</v>
      </c>
      <c r="J118" s="1">
        <f t="shared" si="13"/>
        <v>0</v>
      </c>
      <c r="K118" s="1">
        <f t="shared" si="13"/>
        <v>0</v>
      </c>
      <c r="L118" s="1">
        <f t="shared" si="13"/>
        <v>0</v>
      </c>
      <c r="M118" s="1">
        <f t="shared" si="13"/>
        <v>0</v>
      </c>
    </row>
    <row r="119" spans="1:33" ht="15.75" customHeight="1" x14ac:dyDescent="0.2">
      <c r="A119" s="63"/>
      <c r="B119" s="63"/>
      <c r="C119" s="63"/>
      <c r="D119" s="63"/>
      <c r="E119" s="63"/>
      <c r="F119" s="63"/>
      <c r="G119" s="16" t="s">
        <v>1</v>
      </c>
      <c r="H119" s="1">
        <f>J119+K119+L119+M119</f>
        <v>0</v>
      </c>
      <c r="I119" s="1">
        <v>0</v>
      </c>
      <c r="J119" s="1">
        <f t="shared" si="13"/>
        <v>0</v>
      </c>
      <c r="K119" s="1">
        <f t="shared" si="13"/>
        <v>0</v>
      </c>
      <c r="L119" s="1">
        <f t="shared" si="13"/>
        <v>0</v>
      </c>
      <c r="M119" s="1">
        <f t="shared" si="13"/>
        <v>0</v>
      </c>
    </row>
    <row r="120" spans="1:33" ht="15.75" customHeight="1" x14ac:dyDescent="0.2">
      <c r="A120" s="63"/>
      <c r="B120" s="63"/>
      <c r="C120" s="63"/>
      <c r="D120" s="63"/>
      <c r="E120" s="63"/>
      <c r="F120" s="63"/>
      <c r="G120" s="16" t="s">
        <v>2</v>
      </c>
      <c r="H120" s="1">
        <f>J120+K120+L120+M120</f>
        <v>12519.599999999999</v>
      </c>
      <c r="I120" s="1">
        <v>0</v>
      </c>
      <c r="J120" s="1">
        <f t="shared" si="13"/>
        <v>0</v>
      </c>
      <c r="K120" s="1">
        <f>K133</f>
        <v>11376.3</v>
      </c>
      <c r="L120" s="1">
        <f t="shared" si="13"/>
        <v>1143.3</v>
      </c>
      <c r="M120" s="1">
        <f t="shared" si="13"/>
        <v>0</v>
      </c>
    </row>
    <row r="121" spans="1:33" ht="15.75" customHeight="1" x14ac:dyDescent="0.2">
      <c r="A121" s="63"/>
      <c r="B121" s="63"/>
      <c r="C121" s="63"/>
      <c r="D121" s="63"/>
      <c r="E121" s="63"/>
      <c r="F121" s="63"/>
      <c r="G121" s="16" t="s">
        <v>80</v>
      </c>
      <c r="H121" s="1">
        <f>J121+K121+L121+M121</f>
        <v>3569.2</v>
      </c>
      <c r="I121" s="1">
        <v>0</v>
      </c>
      <c r="J121" s="1">
        <f t="shared" si="13"/>
        <v>0</v>
      </c>
      <c r="K121" s="1">
        <f t="shared" si="13"/>
        <v>3326</v>
      </c>
      <c r="L121" s="1">
        <f t="shared" si="13"/>
        <v>243.2</v>
      </c>
      <c r="M121" s="1">
        <f t="shared" si="13"/>
        <v>0</v>
      </c>
    </row>
    <row r="122" spans="1:33" ht="47.25" customHeight="1" x14ac:dyDescent="0.2">
      <c r="A122" s="63"/>
      <c r="B122" s="63"/>
      <c r="C122" s="63"/>
      <c r="D122" s="63"/>
      <c r="E122" s="63"/>
      <c r="F122" s="63"/>
      <c r="G122" s="8" t="s">
        <v>82</v>
      </c>
      <c r="H122" s="9">
        <f>J122+K122+L122</f>
        <v>3569.2</v>
      </c>
      <c r="I122" s="13">
        <v>0</v>
      </c>
      <c r="J122" s="10">
        <v>0</v>
      </c>
      <c r="K122" s="10">
        <v>3326</v>
      </c>
      <c r="L122" s="10">
        <v>243.2</v>
      </c>
      <c r="M122" s="10">
        <v>0</v>
      </c>
    </row>
    <row r="123" spans="1:33" ht="15.75" customHeight="1" x14ac:dyDescent="0.2">
      <c r="A123" s="63"/>
      <c r="B123" s="63"/>
      <c r="C123" s="63"/>
      <c r="D123" s="63"/>
      <c r="E123" s="63"/>
      <c r="F123" s="63"/>
      <c r="G123" s="16" t="s">
        <v>4</v>
      </c>
      <c r="H123" s="1">
        <f t="shared" ref="H123:H128" si="14">J123+K123+L123+M123</f>
        <v>116419.90000000001</v>
      </c>
      <c r="I123" s="1">
        <v>0</v>
      </c>
      <c r="J123" s="1">
        <f>J136</f>
        <v>0</v>
      </c>
      <c r="K123" s="20">
        <f>K136+K148+K160+K172+K184</f>
        <v>109434.8</v>
      </c>
      <c r="L123" s="20">
        <f>L136+L148+L160+L172+L184</f>
        <v>6985.1</v>
      </c>
      <c r="M123" s="14">
        <f>M136</f>
        <v>0</v>
      </c>
    </row>
    <row r="124" spans="1:33" ht="16.5" customHeight="1" x14ac:dyDescent="0.2">
      <c r="A124" s="63"/>
      <c r="B124" s="63"/>
      <c r="C124" s="63"/>
      <c r="D124" s="63"/>
      <c r="E124" s="63"/>
      <c r="F124" s="63"/>
      <c r="G124" s="16" t="s">
        <v>23</v>
      </c>
      <c r="H124" s="1">
        <f>J124+K124+L124+M124</f>
        <v>13107.3</v>
      </c>
      <c r="I124" s="1">
        <v>0</v>
      </c>
      <c r="J124" s="1">
        <v>0</v>
      </c>
      <c r="K124" s="20">
        <f>K137+K149+K161+K173+K185</f>
        <v>10227</v>
      </c>
      <c r="L124" s="20">
        <f>L137+L149+L161+L173+L185</f>
        <v>2880.3</v>
      </c>
      <c r="M124" s="14">
        <v>0</v>
      </c>
      <c r="AG124" s="2">
        <v>13107.3</v>
      </c>
    </row>
    <row r="125" spans="1:33" ht="16.5" customHeight="1" x14ac:dyDescent="0.2">
      <c r="A125" s="63"/>
      <c r="B125" s="63"/>
      <c r="C125" s="63"/>
      <c r="D125" s="63"/>
      <c r="E125" s="63"/>
      <c r="F125" s="63"/>
      <c r="G125" s="16" t="s">
        <v>31</v>
      </c>
      <c r="H125" s="1">
        <f t="shared" si="14"/>
        <v>0</v>
      </c>
      <c r="I125" s="1">
        <v>0</v>
      </c>
      <c r="J125" s="1">
        <v>0</v>
      </c>
      <c r="K125" s="1">
        <f>K138+K150+K162+K174+K198</f>
        <v>0</v>
      </c>
      <c r="L125" s="1">
        <f>L138+L150+L162+L174+L198</f>
        <v>0</v>
      </c>
      <c r="M125" s="14">
        <v>0</v>
      </c>
    </row>
    <row r="126" spans="1:33" ht="16.5" customHeight="1" x14ac:dyDescent="0.2">
      <c r="A126" s="63"/>
      <c r="B126" s="63"/>
      <c r="C126" s="63"/>
      <c r="D126" s="63"/>
      <c r="E126" s="63"/>
      <c r="F126" s="63"/>
      <c r="G126" s="16" t="s">
        <v>32</v>
      </c>
      <c r="H126" s="1">
        <f t="shared" si="14"/>
        <v>0</v>
      </c>
      <c r="I126" s="1">
        <v>0</v>
      </c>
      <c r="J126" s="1">
        <v>0</v>
      </c>
      <c r="K126" s="1">
        <f>K139+K151+K163+K175+K199</f>
        <v>0</v>
      </c>
      <c r="L126" s="1">
        <f>L139+L151+L163+L175+L199</f>
        <v>0</v>
      </c>
      <c r="M126" s="14">
        <v>0</v>
      </c>
    </row>
    <row r="127" spans="1:33" ht="16.5" customHeight="1" x14ac:dyDescent="0.2">
      <c r="A127" s="63"/>
      <c r="B127" s="63"/>
      <c r="C127" s="63"/>
      <c r="D127" s="63"/>
      <c r="E127" s="63"/>
      <c r="F127" s="63"/>
      <c r="G127" s="16" t="s">
        <v>33</v>
      </c>
      <c r="H127" s="14">
        <f t="shared" si="14"/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</row>
    <row r="128" spans="1:33" ht="16.5" customHeight="1" x14ac:dyDescent="0.2">
      <c r="A128" s="64"/>
      <c r="B128" s="64"/>
      <c r="C128" s="64"/>
      <c r="D128" s="64"/>
      <c r="E128" s="64"/>
      <c r="F128" s="64"/>
      <c r="G128" s="16" t="s">
        <v>34</v>
      </c>
      <c r="H128" s="14">
        <f t="shared" si="14"/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</row>
    <row r="129" spans="1:13" ht="95.25" customHeight="1" x14ac:dyDescent="0.2">
      <c r="A129" s="69" t="s">
        <v>49</v>
      </c>
      <c r="B129" s="69" t="s">
        <v>12</v>
      </c>
      <c r="C129" s="69" t="s">
        <v>29</v>
      </c>
      <c r="D129" s="69">
        <v>12519.599999999999</v>
      </c>
      <c r="E129" s="69" t="s">
        <v>20</v>
      </c>
      <c r="F129" s="69" t="s">
        <v>66</v>
      </c>
      <c r="G129" s="16" t="s">
        <v>74</v>
      </c>
      <c r="H129" s="6">
        <f>H130+H131+H132+H133+H134+H136</f>
        <v>16088.8</v>
      </c>
      <c r="I129" s="6">
        <f>I130+I131+I132+I133+I134+I136</f>
        <v>0</v>
      </c>
      <c r="J129" s="6">
        <v>0</v>
      </c>
      <c r="K129" s="6">
        <f>K130+K131+K132+K133+K134+K136</f>
        <v>14702.3</v>
      </c>
      <c r="L129" s="6">
        <f>L130+L131+L132+L133+L134+L136</f>
        <v>1386.5</v>
      </c>
      <c r="M129" s="6">
        <v>0</v>
      </c>
    </row>
    <row r="130" spans="1:13" ht="15.75" customHeight="1" x14ac:dyDescent="0.2">
      <c r="A130" s="69"/>
      <c r="B130" s="69"/>
      <c r="C130" s="69"/>
      <c r="D130" s="69"/>
      <c r="E130" s="69"/>
      <c r="F130" s="69"/>
      <c r="G130" s="16" t="s">
        <v>0</v>
      </c>
      <c r="H130" s="1">
        <f>J130+K130+L130</f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</row>
    <row r="131" spans="1:13" ht="15.75" customHeight="1" x14ac:dyDescent="0.2">
      <c r="A131" s="69"/>
      <c r="B131" s="69"/>
      <c r="C131" s="69"/>
      <c r="D131" s="69"/>
      <c r="E131" s="69"/>
      <c r="F131" s="69"/>
      <c r="G131" s="16" t="s">
        <v>5</v>
      </c>
      <c r="H131" s="1">
        <f>J131+K131+L131</f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</row>
    <row r="132" spans="1:13" ht="15.75" customHeight="1" x14ac:dyDescent="0.2">
      <c r="A132" s="69"/>
      <c r="B132" s="69"/>
      <c r="C132" s="69"/>
      <c r="D132" s="69"/>
      <c r="E132" s="69"/>
      <c r="F132" s="69"/>
      <c r="G132" s="16" t="s">
        <v>1</v>
      </c>
      <c r="H132" s="1">
        <f>J132+K132+L132</f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 ht="15.75" customHeight="1" x14ac:dyDescent="0.25">
      <c r="A133" s="69"/>
      <c r="B133" s="69"/>
      <c r="C133" s="69"/>
      <c r="D133" s="69"/>
      <c r="E133" s="69"/>
      <c r="F133" s="69"/>
      <c r="G133" s="16" t="s">
        <v>2</v>
      </c>
      <c r="H133" s="1">
        <f>J133+K133+L133+M133</f>
        <v>12519.599999999999</v>
      </c>
      <c r="I133" s="1">
        <v>0</v>
      </c>
      <c r="J133" s="1">
        <v>0</v>
      </c>
      <c r="K133" s="21">
        <v>11376.3</v>
      </c>
      <c r="L133" s="21">
        <v>1143.3</v>
      </c>
      <c r="M133" s="1">
        <v>0</v>
      </c>
    </row>
    <row r="134" spans="1:13" ht="15.75" customHeight="1" x14ac:dyDescent="0.25">
      <c r="A134" s="69"/>
      <c r="B134" s="69"/>
      <c r="C134" s="69"/>
      <c r="D134" s="69"/>
      <c r="E134" s="69"/>
      <c r="F134" s="69"/>
      <c r="G134" s="16" t="s">
        <v>80</v>
      </c>
      <c r="H134" s="1">
        <f>J134+K134+L134</f>
        <v>3569.2</v>
      </c>
      <c r="I134" s="22">
        <v>0</v>
      </c>
      <c r="J134" s="1">
        <v>0</v>
      </c>
      <c r="K134" s="1">
        <v>3326</v>
      </c>
      <c r="L134" s="21">
        <v>243.2</v>
      </c>
      <c r="M134" s="1">
        <v>0</v>
      </c>
    </row>
    <row r="135" spans="1:13" ht="32.25" customHeight="1" x14ac:dyDescent="0.2">
      <c r="A135" s="69"/>
      <c r="B135" s="69"/>
      <c r="C135" s="69"/>
      <c r="D135" s="69"/>
      <c r="E135" s="69"/>
      <c r="F135" s="69"/>
      <c r="G135" s="17" t="s">
        <v>79</v>
      </c>
      <c r="H135" s="9">
        <f>J135+K135+L135</f>
        <v>3569.2</v>
      </c>
      <c r="I135" s="13">
        <v>0</v>
      </c>
      <c r="J135" s="10">
        <v>0</v>
      </c>
      <c r="K135" s="10">
        <v>3326</v>
      </c>
      <c r="L135" s="10">
        <v>243.2</v>
      </c>
      <c r="M135" s="10">
        <v>0</v>
      </c>
    </row>
    <row r="136" spans="1:13" ht="15.75" customHeight="1" x14ac:dyDescent="0.2">
      <c r="A136" s="69"/>
      <c r="B136" s="69"/>
      <c r="C136" s="69"/>
      <c r="D136" s="69"/>
      <c r="E136" s="69"/>
      <c r="F136" s="69"/>
      <c r="G136" s="16" t="s">
        <v>4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</row>
    <row r="137" spans="1:13" ht="16.5" customHeight="1" x14ac:dyDescent="0.2">
      <c r="A137" s="69"/>
      <c r="B137" s="69"/>
      <c r="C137" s="69"/>
      <c r="D137" s="69"/>
      <c r="E137" s="69"/>
      <c r="F137" s="69"/>
      <c r="G137" s="16" t="s">
        <v>23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</row>
    <row r="138" spans="1:13" ht="16.5" customHeight="1" x14ac:dyDescent="0.2">
      <c r="A138" s="69"/>
      <c r="B138" s="69"/>
      <c r="C138" s="69"/>
      <c r="D138" s="69"/>
      <c r="E138" s="69"/>
      <c r="F138" s="69"/>
      <c r="G138" s="16" t="s">
        <v>31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</row>
    <row r="139" spans="1:13" ht="16.5" customHeight="1" x14ac:dyDescent="0.2">
      <c r="A139" s="69"/>
      <c r="B139" s="69"/>
      <c r="C139" s="69"/>
      <c r="D139" s="69"/>
      <c r="E139" s="69"/>
      <c r="F139" s="69"/>
      <c r="G139" s="16" t="s">
        <v>32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</row>
    <row r="140" spans="1:13" ht="16.5" customHeight="1" x14ac:dyDescent="0.2">
      <c r="A140" s="69"/>
      <c r="B140" s="69"/>
      <c r="C140" s="69"/>
      <c r="D140" s="69"/>
      <c r="E140" s="69"/>
      <c r="F140" s="69"/>
      <c r="G140" s="16" t="s">
        <v>33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</row>
    <row r="141" spans="1:13" ht="16.5" customHeight="1" x14ac:dyDescent="0.2">
      <c r="A141" s="69"/>
      <c r="B141" s="69"/>
      <c r="C141" s="69"/>
      <c r="D141" s="69"/>
      <c r="E141" s="69"/>
      <c r="F141" s="69"/>
      <c r="G141" s="16" t="s">
        <v>34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</row>
    <row r="142" spans="1:13" ht="95.25" customHeight="1" x14ac:dyDescent="0.2">
      <c r="A142" s="69" t="s">
        <v>86</v>
      </c>
      <c r="B142" s="69" t="s">
        <v>12</v>
      </c>
      <c r="C142" s="69" t="s">
        <v>89</v>
      </c>
      <c r="D142" s="76">
        <v>2657.4</v>
      </c>
      <c r="E142" s="69">
        <v>2020</v>
      </c>
      <c r="F142" s="69">
        <v>2020</v>
      </c>
      <c r="G142" s="16" t="s">
        <v>74</v>
      </c>
      <c r="H142" s="6">
        <f>H143+H144+H145+H146+H147+H148</f>
        <v>2657.4</v>
      </c>
      <c r="I142" s="6">
        <f>I143+I144+I145+I146+I147+I148</f>
        <v>0</v>
      </c>
      <c r="J142" s="6">
        <v>0</v>
      </c>
      <c r="K142" s="6">
        <f>K143+K144+K145+K146+K147+K148</f>
        <v>2498</v>
      </c>
      <c r="L142" s="6">
        <f>L143+L144+L145+L146+L147+L148</f>
        <v>159.4</v>
      </c>
      <c r="M142" s="6">
        <v>0</v>
      </c>
    </row>
    <row r="143" spans="1:13" ht="15.75" customHeight="1" x14ac:dyDescent="0.2">
      <c r="A143" s="69"/>
      <c r="B143" s="69"/>
      <c r="C143" s="69"/>
      <c r="D143" s="69"/>
      <c r="E143" s="69"/>
      <c r="F143" s="69"/>
      <c r="G143" s="16" t="s">
        <v>0</v>
      </c>
      <c r="H143" s="1">
        <f>J143+K143+L143</f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</row>
    <row r="144" spans="1:13" ht="15.75" customHeight="1" x14ac:dyDescent="0.2">
      <c r="A144" s="69"/>
      <c r="B144" s="69"/>
      <c r="C144" s="69"/>
      <c r="D144" s="69"/>
      <c r="E144" s="69"/>
      <c r="F144" s="69"/>
      <c r="G144" s="16" t="s">
        <v>5</v>
      </c>
      <c r="H144" s="1">
        <f>J144+K144+L144</f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</row>
    <row r="145" spans="1:13" ht="15.75" customHeight="1" x14ac:dyDescent="0.2">
      <c r="A145" s="69"/>
      <c r="B145" s="69"/>
      <c r="C145" s="69"/>
      <c r="D145" s="69"/>
      <c r="E145" s="69"/>
      <c r="F145" s="69"/>
      <c r="G145" s="16" t="s">
        <v>1</v>
      </c>
      <c r="H145" s="1">
        <f>J145+K145+L145</f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 ht="15.75" customHeight="1" x14ac:dyDescent="0.2">
      <c r="A146" s="69"/>
      <c r="B146" s="69"/>
      <c r="C146" s="69"/>
      <c r="D146" s="69"/>
      <c r="E146" s="69"/>
      <c r="F146" s="69"/>
      <c r="G146" s="16" t="s">
        <v>2</v>
      </c>
      <c r="H146" s="1">
        <f>J146+K146+L146+M146</f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</row>
    <row r="147" spans="1:13" ht="15.75" customHeight="1" x14ac:dyDescent="0.2">
      <c r="A147" s="69"/>
      <c r="B147" s="69"/>
      <c r="C147" s="69"/>
      <c r="D147" s="69"/>
      <c r="E147" s="69"/>
      <c r="F147" s="69"/>
      <c r="G147" s="16" t="s">
        <v>3</v>
      </c>
      <c r="H147" s="1">
        <f>J147+K147+L147</f>
        <v>0</v>
      </c>
      <c r="I147" s="22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 ht="15.75" customHeight="1" x14ac:dyDescent="0.2">
      <c r="A148" s="69"/>
      <c r="B148" s="69"/>
      <c r="C148" s="69"/>
      <c r="D148" s="69"/>
      <c r="E148" s="69"/>
      <c r="F148" s="69"/>
      <c r="G148" s="16" t="s">
        <v>4</v>
      </c>
      <c r="H148" s="1">
        <f t="shared" ref="H148:H153" si="15">J148+K148+L148</f>
        <v>2657.4</v>
      </c>
      <c r="I148" s="14">
        <v>0</v>
      </c>
      <c r="J148" s="14">
        <v>0</v>
      </c>
      <c r="K148" s="14">
        <v>2498</v>
      </c>
      <c r="L148" s="14">
        <v>159.4</v>
      </c>
      <c r="M148" s="14">
        <v>0</v>
      </c>
    </row>
    <row r="149" spans="1:13" ht="16.5" customHeight="1" x14ac:dyDescent="0.2">
      <c r="A149" s="69"/>
      <c r="B149" s="69"/>
      <c r="C149" s="69"/>
      <c r="D149" s="69"/>
      <c r="E149" s="69"/>
      <c r="F149" s="69"/>
      <c r="G149" s="16" t="s">
        <v>23</v>
      </c>
      <c r="H149" s="1">
        <f t="shared" si="15"/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</row>
    <row r="150" spans="1:13" ht="16.5" customHeight="1" x14ac:dyDescent="0.2">
      <c r="A150" s="69"/>
      <c r="B150" s="69"/>
      <c r="C150" s="69"/>
      <c r="D150" s="69"/>
      <c r="E150" s="69"/>
      <c r="F150" s="69"/>
      <c r="G150" s="16" t="s">
        <v>31</v>
      </c>
      <c r="H150" s="1">
        <f t="shared" si="15"/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</row>
    <row r="151" spans="1:13" ht="16.5" customHeight="1" x14ac:dyDescent="0.2">
      <c r="A151" s="69"/>
      <c r="B151" s="69"/>
      <c r="C151" s="69"/>
      <c r="D151" s="69"/>
      <c r="E151" s="69"/>
      <c r="F151" s="69"/>
      <c r="G151" s="16" t="s">
        <v>32</v>
      </c>
      <c r="H151" s="1">
        <f t="shared" si="15"/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</row>
    <row r="152" spans="1:13" ht="16.5" customHeight="1" x14ac:dyDescent="0.2">
      <c r="A152" s="69"/>
      <c r="B152" s="69"/>
      <c r="C152" s="69"/>
      <c r="D152" s="69"/>
      <c r="E152" s="69"/>
      <c r="F152" s="69"/>
      <c r="G152" s="16" t="s">
        <v>33</v>
      </c>
      <c r="H152" s="1">
        <f t="shared" si="15"/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</row>
    <row r="153" spans="1:13" ht="16.5" customHeight="1" x14ac:dyDescent="0.2">
      <c r="A153" s="69"/>
      <c r="B153" s="69"/>
      <c r="C153" s="69"/>
      <c r="D153" s="69"/>
      <c r="E153" s="69"/>
      <c r="F153" s="69"/>
      <c r="G153" s="16" t="s">
        <v>34</v>
      </c>
      <c r="H153" s="1">
        <f t="shared" si="15"/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</row>
    <row r="154" spans="1:13" ht="95.25" customHeight="1" x14ac:dyDescent="0.2">
      <c r="A154" s="62" t="s">
        <v>87</v>
      </c>
      <c r="B154" s="69" t="s">
        <v>91</v>
      </c>
      <c r="C154" s="62" t="s">
        <v>92</v>
      </c>
      <c r="D154" s="89" t="s">
        <v>103</v>
      </c>
      <c r="E154" s="62" t="s">
        <v>93</v>
      </c>
      <c r="F154" s="62" t="s">
        <v>94</v>
      </c>
      <c r="G154" s="16" t="s">
        <v>74</v>
      </c>
      <c r="H154" s="6">
        <f>H155+H156+H157+H158+H159+H160</f>
        <v>103068.70000000001</v>
      </c>
      <c r="I154" s="6">
        <f>I155+I156+I157+I158+I159+I160</f>
        <v>0</v>
      </c>
      <c r="J154" s="6">
        <v>0</v>
      </c>
      <c r="K154" s="6">
        <f>K155+K156+K157+K158+K159+K160</f>
        <v>96884.6</v>
      </c>
      <c r="L154" s="6">
        <f>L155+L156+L157+L158+L159+L160</f>
        <v>6184.1</v>
      </c>
      <c r="M154" s="6">
        <v>0</v>
      </c>
    </row>
    <row r="155" spans="1:13" ht="15.75" customHeight="1" x14ac:dyDescent="0.2">
      <c r="A155" s="63"/>
      <c r="B155" s="69"/>
      <c r="C155" s="63"/>
      <c r="D155" s="63"/>
      <c r="E155" s="63"/>
      <c r="F155" s="63"/>
      <c r="G155" s="16" t="s">
        <v>0</v>
      </c>
      <c r="H155" s="1">
        <f>J155+K155+L155</f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</row>
    <row r="156" spans="1:13" ht="15.75" customHeight="1" x14ac:dyDescent="0.2">
      <c r="A156" s="63"/>
      <c r="B156" s="69"/>
      <c r="C156" s="63"/>
      <c r="D156" s="63"/>
      <c r="E156" s="63"/>
      <c r="F156" s="63"/>
      <c r="G156" s="16" t="s">
        <v>5</v>
      </c>
      <c r="H156" s="1">
        <f>J156+K156+L156</f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</row>
    <row r="157" spans="1:13" ht="15.75" customHeight="1" x14ac:dyDescent="0.2">
      <c r="A157" s="63"/>
      <c r="B157" s="69"/>
      <c r="C157" s="63"/>
      <c r="D157" s="63"/>
      <c r="E157" s="63"/>
      <c r="F157" s="63"/>
      <c r="G157" s="16" t="s">
        <v>1</v>
      </c>
      <c r="H157" s="1">
        <f>J157+K157+L157</f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5.75" customHeight="1" x14ac:dyDescent="0.2">
      <c r="A158" s="63"/>
      <c r="B158" s="69"/>
      <c r="C158" s="63"/>
      <c r="D158" s="63"/>
      <c r="E158" s="63"/>
      <c r="F158" s="63"/>
      <c r="G158" s="16" t="s">
        <v>2</v>
      </c>
      <c r="H158" s="1">
        <f>J158+K158+L158+M158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15.75" customHeight="1" x14ac:dyDescent="0.2">
      <c r="A159" s="63"/>
      <c r="B159" s="69"/>
      <c r="C159" s="63"/>
      <c r="D159" s="63"/>
      <c r="E159" s="63"/>
      <c r="F159" s="63"/>
      <c r="G159" s="16" t="s">
        <v>3</v>
      </c>
      <c r="H159" s="1">
        <f>J159+K159+L159</f>
        <v>0</v>
      </c>
      <c r="I159" s="22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ht="15.75" customHeight="1" x14ac:dyDescent="0.2">
      <c r="A160" s="63"/>
      <c r="B160" s="69"/>
      <c r="C160" s="63"/>
      <c r="D160" s="63"/>
      <c r="E160" s="63"/>
      <c r="F160" s="63"/>
      <c r="G160" s="16" t="s">
        <v>4</v>
      </c>
      <c r="H160" s="1">
        <f t="shared" ref="H160:H165" si="16">J160+K160+L160</f>
        <v>103068.70000000001</v>
      </c>
      <c r="I160" s="14">
        <v>0</v>
      </c>
      <c r="J160" s="14">
        <v>0</v>
      </c>
      <c r="K160" s="1">
        <v>96884.6</v>
      </c>
      <c r="L160" s="1">
        <v>6184.1</v>
      </c>
      <c r="M160" s="14">
        <v>0</v>
      </c>
    </row>
    <row r="161" spans="1:45" ht="16.5" customHeight="1" x14ac:dyDescent="0.2">
      <c r="A161" s="63"/>
      <c r="B161" s="69"/>
      <c r="C161" s="63"/>
      <c r="D161" s="63"/>
      <c r="E161" s="63"/>
      <c r="F161" s="63"/>
      <c r="G161" s="16" t="s">
        <v>23</v>
      </c>
      <c r="H161" s="1">
        <f t="shared" si="16"/>
        <v>13107.3</v>
      </c>
      <c r="I161" s="14">
        <v>0</v>
      </c>
      <c r="J161" s="14">
        <v>0</v>
      </c>
      <c r="K161" s="1">
        <v>10227</v>
      </c>
      <c r="L161" s="1">
        <v>2880.3</v>
      </c>
      <c r="M161" s="14">
        <v>0</v>
      </c>
      <c r="AH161" s="23" t="s">
        <v>131</v>
      </c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</row>
    <row r="162" spans="1:45" ht="16.5" customHeight="1" x14ac:dyDescent="0.2">
      <c r="A162" s="63"/>
      <c r="B162" s="69"/>
      <c r="C162" s="63"/>
      <c r="D162" s="63"/>
      <c r="E162" s="63"/>
      <c r="F162" s="63"/>
      <c r="G162" s="16" t="s">
        <v>31</v>
      </c>
      <c r="H162" s="1">
        <f t="shared" si="16"/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AJ162" s="24"/>
      <c r="AK162" s="24"/>
      <c r="AL162" s="25"/>
      <c r="AM162" s="25"/>
      <c r="AN162" s="24"/>
      <c r="AO162" s="24"/>
      <c r="AP162" s="24"/>
      <c r="AQ162" s="24"/>
      <c r="AR162" s="24"/>
      <c r="AS162" s="24"/>
    </row>
    <row r="163" spans="1:45" ht="16.5" customHeight="1" x14ac:dyDescent="0.2">
      <c r="A163" s="63"/>
      <c r="B163" s="69"/>
      <c r="C163" s="63"/>
      <c r="D163" s="63"/>
      <c r="E163" s="63"/>
      <c r="F163" s="63"/>
      <c r="G163" s="16" t="s">
        <v>32</v>
      </c>
      <c r="H163" s="1">
        <f t="shared" si="16"/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</row>
    <row r="164" spans="1:45" ht="16.5" customHeight="1" x14ac:dyDescent="0.2">
      <c r="A164" s="63"/>
      <c r="B164" s="69"/>
      <c r="C164" s="63"/>
      <c r="D164" s="63"/>
      <c r="E164" s="63"/>
      <c r="F164" s="63"/>
      <c r="G164" s="16" t="s">
        <v>33</v>
      </c>
      <c r="H164" s="1">
        <f t="shared" si="16"/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</row>
    <row r="165" spans="1:45" ht="16.5" customHeight="1" x14ac:dyDescent="0.2">
      <c r="A165" s="64"/>
      <c r="B165" s="69"/>
      <c r="C165" s="64"/>
      <c r="D165" s="64"/>
      <c r="E165" s="64"/>
      <c r="F165" s="64"/>
      <c r="G165" s="16" t="s">
        <v>34</v>
      </c>
      <c r="H165" s="1">
        <f t="shared" si="16"/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</row>
    <row r="166" spans="1:45" ht="95.25" customHeight="1" x14ac:dyDescent="0.2">
      <c r="A166" s="69" t="s">
        <v>88</v>
      </c>
      <c r="B166" s="69" t="s">
        <v>12</v>
      </c>
      <c r="C166" s="69" t="s">
        <v>90</v>
      </c>
      <c r="D166" s="76">
        <v>5222.723</v>
      </c>
      <c r="E166" s="69">
        <v>2020</v>
      </c>
      <c r="F166" s="69">
        <v>2020</v>
      </c>
      <c r="G166" s="16" t="s">
        <v>74</v>
      </c>
      <c r="H166" s="6">
        <f>H167+H168+H169+H170+H171+H172+H173+H174+H175+H176+H177</f>
        <v>10693.800000000001</v>
      </c>
      <c r="I166" s="6">
        <f>I167+I168+I169+I170+I171+I172+I173+I174+I175+I176+I177</f>
        <v>0</v>
      </c>
      <c r="J166" s="6">
        <f>J167+J168+J169+J170+J171+J172+J173+J174+J175+J176+J177</f>
        <v>0</v>
      </c>
      <c r="K166" s="6">
        <f>K167+K168+K169+K170+K171+K172+K173+K174+K175+K176+K177</f>
        <v>10052.200000000001</v>
      </c>
      <c r="L166" s="6">
        <f>L167+L168+L169+L170+L171+L172+L173+L174+L175+L176+L177</f>
        <v>641.6</v>
      </c>
      <c r="M166" s="6">
        <v>0</v>
      </c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</row>
    <row r="167" spans="1:45" ht="15.75" customHeight="1" x14ac:dyDescent="0.2">
      <c r="A167" s="69"/>
      <c r="B167" s="69"/>
      <c r="C167" s="69"/>
      <c r="D167" s="69"/>
      <c r="E167" s="69"/>
      <c r="F167" s="69"/>
      <c r="G167" s="16" t="s">
        <v>0</v>
      </c>
      <c r="H167" s="1">
        <f>J167+K167+L167</f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</row>
    <row r="168" spans="1:45" ht="15.75" customHeight="1" x14ac:dyDescent="0.2">
      <c r="A168" s="69"/>
      <c r="B168" s="69"/>
      <c r="C168" s="69"/>
      <c r="D168" s="69"/>
      <c r="E168" s="69"/>
      <c r="F168" s="69"/>
      <c r="G168" s="16" t="s">
        <v>5</v>
      </c>
      <c r="H168" s="1">
        <f>J168+K168+L168</f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</row>
    <row r="169" spans="1:45" ht="15.75" customHeight="1" x14ac:dyDescent="0.2">
      <c r="A169" s="69"/>
      <c r="B169" s="69"/>
      <c r="C169" s="69"/>
      <c r="D169" s="69"/>
      <c r="E169" s="69"/>
      <c r="F169" s="69"/>
      <c r="G169" s="16" t="s">
        <v>1</v>
      </c>
      <c r="H169" s="1">
        <f>J169+K169+L169</f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45" ht="15.75" customHeight="1" x14ac:dyDescent="0.2">
      <c r="A170" s="69"/>
      <c r="B170" s="69"/>
      <c r="C170" s="69"/>
      <c r="D170" s="69"/>
      <c r="E170" s="69"/>
      <c r="F170" s="69"/>
      <c r="G170" s="16" t="s">
        <v>2</v>
      </c>
      <c r="H170" s="1">
        <f>J170+K170+L170+M170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45" ht="15.75" customHeight="1" x14ac:dyDescent="0.2">
      <c r="A171" s="69"/>
      <c r="B171" s="69"/>
      <c r="C171" s="69"/>
      <c r="D171" s="69"/>
      <c r="E171" s="69"/>
      <c r="F171" s="69"/>
      <c r="G171" s="16" t="s">
        <v>3</v>
      </c>
      <c r="H171" s="1">
        <f>J171+K171+L171</f>
        <v>0</v>
      </c>
      <c r="I171" s="22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45" ht="15.75" customHeight="1" x14ac:dyDescent="0.2">
      <c r="A172" s="69"/>
      <c r="B172" s="69"/>
      <c r="C172" s="69"/>
      <c r="D172" s="69"/>
      <c r="E172" s="69"/>
      <c r="F172" s="69"/>
      <c r="G172" s="16" t="s">
        <v>4</v>
      </c>
      <c r="H172" s="1">
        <f t="shared" ref="H172:H177" si="17">J172+K172+L172</f>
        <v>10693.800000000001</v>
      </c>
      <c r="I172" s="14">
        <v>0</v>
      </c>
      <c r="J172" s="14">
        <v>0</v>
      </c>
      <c r="K172" s="14">
        <v>10052.200000000001</v>
      </c>
      <c r="L172" s="14">
        <v>641.6</v>
      </c>
      <c r="M172" s="14">
        <v>0</v>
      </c>
    </row>
    <row r="173" spans="1:45" ht="16.5" customHeight="1" x14ac:dyDescent="0.2">
      <c r="A173" s="69"/>
      <c r="B173" s="69"/>
      <c r="C173" s="69"/>
      <c r="D173" s="69"/>
      <c r="E173" s="69"/>
      <c r="F173" s="69"/>
      <c r="G173" s="16" t="s">
        <v>23</v>
      </c>
      <c r="H173" s="1">
        <f t="shared" si="17"/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</row>
    <row r="174" spans="1:45" ht="16.5" customHeight="1" x14ac:dyDescent="0.2">
      <c r="A174" s="69"/>
      <c r="B174" s="69"/>
      <c r="C174" s="69"/>
      <c r="D174" s="69"/>
      <c r="E174" s="69"/>
      <c r="F174" s="69"/>
      <c r="G174" s="16" t="s">
        <v>31</v>
      </c>
      <c r="H174" s="1">
        <f t="shared" si="17"/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</row>
    <row r="175" spans="1:45" ht="16.5" customHeight="1" x14ac:dyDescent="0.2">
      <c r="A175" s="69"/>
      <c r="B175" s="69"/>
      <c r="C175" s="69"/>
      <c r="D175" s="69"/>
      <c r="E175" s="69"/>
      <c r="F175" s="69"/>
      <c r="G175" s="16" t="s">
        <v>32</v>
      </c>
      <c r="H175" s="1">
        <f t="shared" si="17"/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</row>
    <row r="176" spans="1:45" ht="16.5" customHeight="1" x14ac:dyDescent="0.2">
      <c r="A176" s="69"/>
      <c r="B176" s="69"/>
      <c r="C176" s="69"/>
      <c r="D176" s="69"/>
      <c r="E176" s="69"/>
      <c r="F176" s="69"/>
      <c r="G176" s="16" t="s">
        <v>33</v>
      </c>
      <c r="H176" s="1">
        <f t="shared" si="17"/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</row>
    <row r="177" spans="1:13" ht="16.5" customHeight="1" x14ac:dyDescent="0.2">
      <c r="A177" s="69"/>
      <c r="B177" s="69"/>
      <c r="C177" s="69"/>
      <c r="D177" s="69"/>
      <c r="E177" s="69"/>
      <c r="F177" s="69"/>
      <c r="G177" s="16" t="s">
        <v>34</v>
      </c>
      <c r="H177" s="1">
        <f t="shared" si="17"/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</row>
    <row r="178" spans="1:13" ht="95.25" hidden="1" customHeight="1" x14ac:dyDescent="0.2">
      <c r="A178" s="69" t="s">
        <v>141</v>
      </c>
      <c r="B178" s="69" t="s">
        <v>12</v>
      </c>
      <c r="C178" s="69" t="s">
        <v>95</v>
      </c>
      <c r="D178" s="76">
        <v>71293.679999999993</v>
      </c>
      <c r="E178" s="69" t="s">
        <v>96</v>
      </c>
      <c r="F178" s="56">
        <v>2021</v>
      </c>
      <c r="G178" s="16" t="s">
        <v>74</v>
      </c>
      <c r="H178" s="6">
        <f>H179+H180+H181+H182+H183+H184+H185+H186+H187+H188+H189</f>
        <v>0</v>
      </c>
      <c r="I178" s="6">
        <f t="shared" ref="I178:J178" si="18">I179+I180+I181+I182+I183+I184+I185+I186+I187+I188+I189</f>
        <v>0</v>
      </c>
      <c r="J178" s="6">
        <f t="shared" si="18"/>
        <v>0</v>
      </c>
      <c r="K178" s="6">
        <f>K179+K180+K181+K182+K183+K184+K185+K186+K187+K188+K189</f>
        <v>0</v>
      </c>
      <c r="L178" s="6">
        <f t="shared" ref="L178:M178" si="19">L179+L180+L181+L182+L183+L184+L185+L186+L187+L188+L189</f>
        <v>0</v>
      </c>
      <c r="M178" s="6">
        <f t="shared" si="19"/>
        <v>0</v>
      </c>
    </row>
    <row r="179" spans="1:13" ht="17.25" hidden="1" customHeight="1" x14ac:dyDescent="0.2">
      <c r="A179" s="69"/>
      <c r="B179" s="69"/>
      <c r="C179" s="69"/>
      <c r="D179" s="69"/>
      <c r="E179" s="69"/>
      <c r="F179" s="57"/>
      <c r="G179" s="16" t="s">
        <v>0</v>
      </c>
      <c r="H179" s="1">
        <f>J179+K179+L179</f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</row>
    <row r="180" spans="1:13" ht="18" hidden="1" customHeight="1" x14ac:dyDescent="0.2">
      <c r="A180" s="69"/>
      <c r="B180" s="69"/>
      <c r="C180" s="69"/>
      <c r="D180" s="69"/>
      <c r="E180" s="69"/>
      <c r="F180" s="57"/>
      <c r="G180" s="16" t="s">
        <v>5</v>
      </c>
      <c r="H180" s="1">
        <f>J180+K180+L180</f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</row>
    <row r="181" spans="1:13" ht="15.75" hidden="1" x14ac:dyDescent="0.2">
      <c r="A181" s="69"/>
      <c r="B181" s="69"/>
      <c r="C181" s="69"/>
      <c r="D181" s="69"/>
      <c r="E181" s="69"/>
      <c r="F181" s="57"/>
      <c r="G181" s="16" t="s">
        <v>1</v>
      </c>
      <c r="H181" s="1">
        <f>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 ht="15.75" hidden="1" x14ac:dyDescent="0.2">
      <c r="A182" s="69"/>
      <c r="B182" s="69"/>
      <c r="C182" s="69"/>
      <c r="D182" s="69"/>
      <c r="E182" s="69"/>
      <c r="F182" s="57"/>
      <c r="G182" s="16" t="s">
        <v>2</v>
      </c>
      <c r="H182" s="1">
        <f>J182+K182+L182+M182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 ht="15.75" hidden="1" x14ac:dyDescent="0.2">
      <c r="A183" s="69"/>
      <c r="B183" s="69"/>
      <c r="C183" s="69"/>
      <c r="D183" s="69"/>
      <c r="E183" s="69"/>
      <c r="F183" s="57"/>
      <c r="G183" s="16" t="s">
        <v>3</v>
      </c>
      <c r="H183" s="1">
        <f>J183+K183+L183</f>
        <v>0</v>
      </c>
      <c r="I183" s="22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 ht="15.75" hidden="1" x14ac:dyDescent="0.2">
      <c r="A184" s="69"/>
      <c r="B184" s="69"/>
      <c r="C184" s="69"/>
      <c r="D184" s="69"/>
      <c r="E184" s="69"/>
      <c r="F184" s="57"/>
      <c r="G184" s="16" t="s">
        <v>4</v>
      </c>
      <c r="H184" s="1">
        <f t="shared" ref="H184:H189" si="20">J184+K184+L184</f>
        <v>0</v>
      </c>
      <c r="I184" s="14">
        <v>0</v>
      </c>
      <c r="J184" s="14">
        <v>0</v>
      </c>
      <c r="K184" s="14">
        <f>20309.7-20309.7</f>
        <v>0</v>
      </c>
      <c r="L184" s="14">
        <f>1296.4-1296.4</f>
        <v>0</v>
      </c>
      <c r="M184" s="14">
        <v>0</v>
      </c>
    </row>
    <row r="185" spans="1:13" ht="15.75" hidden="1" x14ac:dyDescent="0.2">
      <c r="A185" s="69"/>
      <c r="B185" s="69"/>
      <c r="C185" s="69"/>
      <c r="D185" s="69"/>
      <c r="E185" s="69"/>
      <c r="F185" s="57"/>
      <c r="G185" s="16" t="s">
        <v>23</v>
      </c>
      <c r="H185" s="1">
        <f t="shared" si="20"/>
        <v>0</v>
      </c>
      <c r="I185" s="14">
        <v>0</v>
      </c>
      <c r="J185" s="14">
        <v>0</v>
      </c>
      <c r="K185" s="1">
        <f>63934.9-63934.9</f>
        <v>0</v>
      </c>
      <c r="L185" s="1">
        <f>4081-4081</f>
        <v>0</v>
      </c>
      <c r="M185" s="14">
        <v>0</v>
      </c>
    </row>
    <row r="186" spans="1:13" ht="15.75" hidden="1" x14ac:dyDescent="0.2">
      <c r="A186" s="69"/>
      <c r="B186" s="69"/>
      <c r="C186" s="69"/>
      <c r="D186" s="69"/>
      <c r="E186" s="69"/>
      <c r="F186" s="57"/>
      <c r="G186" s="16" t="s">
        <v>31</v>
      </c>
      <c r="H186" s="1">
        <f t="shared" si="20"/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</row>
    <row r="187" spans="1:13" ht="15.75" hidden="1" x14ac:dyDescent="0.2">
      <c r="A187" s="69"/>
      <c r="B187" s="69"/>
      <c r="C187" s="69"/>
      <c r="D187" s="69"/>
      <c r="E187" s="69"/>
      <c r="F187" s="57"/>
      <c r="G187" s="16" t="s">
        <v>32</v>
      </c>
      <c r="H187" s="1">
        <f t="shared" si="20"/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</row>
    <row r="188" spans="1:13" ht="15.75" hidden="1" x14ac:dyDescent="0.2">
      <c r="A188" s="69"/>
      <c r="B188" s="69"/>
      <c r="C188" s="69"/>
      <c r="D188" s="69"/>
      <c r="E188" s="69"/>
      <c r="F188" s="57"/>
      <c r="G188" s="16" t="s">
        <v>33</v>
      </c>
      <c r="H188" s="1">
        <f t="shared" si="20"/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</row>
    <row r="189" spans="1:13" ht="21.75" hidden="1" customHeight="1" x14ac:dyDescent="0.2">
      <c r="A189" s="69"/>
      <c r="B189" s="69"/>
      <c r="C189" s="69"/>
      <c r="D189" s="69"/>
      <c r="E189" s="69"/>
      <c r="F189" s="58"/>
      <c r="G189" s="16" t="s">
        <v>34</v>
      </c>
      <c r="H189" s="1">
        <f t="shared" si="20"/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</row>
    <row r="190" spans="1:13" ht="86.25" hidden="1" customHeight="1" x14ac:dyDescent="0.2">
      <c r="A190" s="69" t="s">
        <v>142</v>
      </c>
      <c r="B190" s="69" t="s">
        <v>12</v>
      </c>
      <c r="C190" s="66"/>
      <c r="D190" s="66"/>
      <c r="E190" s="66"/>
      <c r="F190" s="66"/>
      <c r="G190" s="16" t="s">
        <v>74</v>
      </c>
      <c r="H190" s="6">
        <f>H191+H192+H193+H194+H195+H196+H197+H198+H199+H200+H201</f>
        <v>0</v>
      </c>
      <c r="I190" s="6">
        <f>I191+I192+I193+I194+I195+I196+I197+I198+I199+I200+I201</f>
        <v>0</v>
      </c>
      <c r="J190" s="6">
        <f>J191+J192+J193+J194+J195+J196+J197+J198+J199+J200+J201</f>
        <v>0</v>
      </c>
      <c r="K190" s="6">
        <f>K191+K192+K193+K194+K195+K196+K197+K198+K199+K200+K201</f>
        <v>0</v>
      </c>
      <c r="L190" s="6">
        <f>L191+L192+L193+L194+L195+L196+L197+L198+L199+L200+L201</f>
        <v>0</v>
      </c>
      <c r="M190" s="6">
        <v>0</v>
      </c>
    </row>
    <row r="191" spans="1:13" ht="21.75" hidden="1" customHeight="1" x14ac:dyDescent="0.2">
      <c r="A191" s="69"/>
      <c r="B191" s="69"/>
      <c r="C191" s="67"/>
      <c r="D191" s="67"/>
      <c r="E191" s="67"/>
      <c r="F191" s="67"/>
      <c r="G191" s="16" t="s">
        <v>0</v>
      </c>
      <c r="H191" s="1">
        <f>J191+K191+L191</f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</row>
    <row r="192" spans="1:13" ht="21.75" hidden="1" customHeight="1" x14ac:dyDescent="0.2">
      <c r="A192" s="69"/>
      <c r="B192" s="69"/>
      <c r="C192" s="67"/>
      <c r="D192" s="67"/>
      <c r="E192" s="67"/>
      <c r="F192" s="67"/>
      <c r="G192" s="16" t="s">
        <v>5</v>
      </c>
      <c r="H192" s="1">
        <f>J192+K192+L192</f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</row>
    <row r="193" spans="1:13" ht="21.75" hidden="1" customHeight="1" x14ac:dyDescent="0.2">
      <c r="A193" s="69"/>
      <c r="B193" s="69"/>
      <c r="C193" s="67"/>
      <c r="D193" s="67"/>
      <c r="E193" s="67"/>
      <c r="F193" s="67"/>
      <c r="G193" s="16" t="s">
        <v>1</v>
      </c>
      <c r="H193" s="1">
        <f>J193+K193+L193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21.75" hidden="1" customHeight="1" x14ac:dyDescent="0.2">
      <c r="A194" s="69"/>
      <c r="B194" s="69"/>
      <c r="C194" s="67"/>
      <c r="D194" s="67"/>
      <c r="E194" s="67"/>
      <c r="F194" s="67"/>
      <c r="G194" s="16" t="s">
        <v>2</v>
      </c>
      <c r="H194" s="1">
        <f>J194+K194+L194+M194</f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21.75" hidden="1" customHeight="1" x14ac:dyDescent="0.2">
      <c r="A195" s="69"/>
      <c r="B195" s="69"/>
      <c r="C195" s="67"/>
      <c r="D195" s="67"/>
      <c r="E195" s="67"/>
      <c r="F195" s="67"/>
      <c r="G195" s="16" t="s">
        <v>3</v>
      </c>
      <c r="H195" s="1">
        <f>J195+K195+L195</f>
        <v>0</v>
      </c>
      <c r="I195" s="22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 ht="21.75" hidden="1" customHeight="1" x14ac:dyDescent="0.2">
      <c r="A196" s="69"/>
      <c r="B196" s="69"/>
      <c r="C196" s="67"/>
      <c r="D196" s="67"/>
      <c r="E196" s="67"/>
      <c r="F196" s="67"/>
      <c r="G196" s="16" t="s">
        <v>4</v>
      </c>
      <c r="H196" s="1">
        <f t="shared" ref="H196:H201" si="21">J196+K196+L196</f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</row>
    <row r="197" spans="1:13" ht="21.75" hidden="1" customHeight="1" x14ac:dyDescent="0.2">
      <c r="A197" s="69"/>
      <c r="B197" s="69"/>
      <c r="C197" s="67"/>
      <c r="D197" s="67"/>
      <c r="E197" s="67"/>
      <c r="F197" s="67"/>
      <c r="G197" s="16" t="s">
        <v>23</v>
      </c>
      <c r="H197" s="1">
        <f t="shared" si="21"/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</row>
    <row r="198" spans="1:13" ht="21.75" hidden="1" customHeight="1" x14ac:dyDescent="0.2">
      <c r="A198" s="69"/>
      <c r="B198" s="69"/>
      <c r="C198" s="67"/>
      <c r="D198" s="67"/>
      <c r="E198" s="67"/>
      <c r="F198" s="67"/>
      <c r="G198" s="16" t="s">
        <v>31</v>
      </c>
      <c r="H198" s="6">
        <f t="shared" si="21"/>
        <v>0</v>
      </c>
      <c r="I198" s="26">
        <v>0</v>
      </c>
      <c r="J198" s="26">
        <v>0</v>
      </c>
      <c r="K198" s="6"/>
      <c r="L198" s="6"/>
      <c r="M198" s="14">
        <v>0</v>
      </c>
    </row>
    <row r="199" spans="1:13" ht="21.75" hidden="1" customHeight="1" x14ac:dyDescent="0.2">
      <c r="A199" s="69"/>
      <c r="B199" s="69"/>
      <c r="C199" s="67"/>
      <c r="D199" s="67"/>
      <c r="E199" s="67"/>
      <c r="F199" s="67"/>
      <c r="G199" s="16" t="s">
        <v>32</v>
      </c>
      <c r="H199" s="6">
        <f t="shared" si="21"/>
        <v>0</v>
      </c>
      <c r="I199" s="26">
        <v>0</v>
      </c>
      <c r="J199" s="26">
        <v>0</v>
      </c>
      <c r="K199" s="6"/>
      <c r="L199" s="6"/>
      <c r="M199" s="14">
        <v>0</v>
      </c>
    </row>
    <row r="200" spans="1:13" ht="21.75" hidden="1" customHeight="1" x14ac:dyDescent="0.2">
      <c r="A200" s="69"/>
      <c r="B200" s="69"/>
      <c r="C200" s="67"/>
      <c r="D200" s="67"/>
      <c r="E200" s="67"/>
      <c r="F200" s="67"/>
      <c r="G200" s="16" t="s">
        <v>33</v>
      </c>
      <c r="H200" s="1">
        <f t="shared" si="21"/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</row>
    <row r="201" spans="1:13" ht="21.75" hidden="1" customHeight="1" x14ac:dyDescent="0.2">
      <c r="A201" s="69"/>
      <c r="B201" s="69"/>
      <c r="C201" s="68"/>
      <c r="D201" s="68"/>
      <c r="E201" s="68"/>
      <c r="F201" s="68"/>
      <c r="G201" s="16" t="s">
        <v>34</v>
      </c>
      <c r="H201" s="1">
        <f t="shared" si="21"/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</row>
    <row r="202" spans="1:13" ht="107.25" customHeight="1" x14ac:dyDescent="0.2">
      <c r="A202" s="69" t="s">
        <v>44</v>
      </c>
      <c r="B202" s="69" t="s">
        <v>12</v>
      </c>
      <c r="C202" s="69" t="s">
        <v>19</v>
      </c>
      <c r="D202" s="56" t="s">
        <v>104</v>
      </c>
      <c r="E202" s="69" t="s">
        <v>18</v>
      </c>
      <c r="F202" s="69" t="s">
        <v>124</v>
      </c>
      <c r="G202" s="16" t="s">
        <v>73</v>
      </c>
      <c r="H202" s="6">
        <f>H203+H204+H205+H206+H207+H208+H209+H210+H211+H212+H213</f>
        <v>11112.500000000002</v>
      </c>
      <c r="I202" s="6">
        <f>I203+I204+I205+I206+I207+I208+I209+I210+I211+I212+I213</f>
        <v>6371</v>
      </c>
      <c r="J202" s="6">
        <v>0</v>
      </c>
      <c r="K202" s="6">
        <f>K203+K204+K205+K206+K207+K208</f>
        <v>0</v>
      </c>
      <c r="L202" s="6">
        <f>L203+L204+L205+L206+L207+L208+L209+L210+L211+L212+L213</f>
        <v>11112.500000000002</v>
      </c>
      <c r="M202" s="6">
        <v>0</v>
      </c>
    </row>
    <row r="203" spans="1:13" ht="16.5" customHeight="1" x14ac:dyDescent="0.2">
      <c r="A203" s="69"/>
      <c r="B203" s="69"/>
      <c r="C203" s="69"/>
      <c r="D203" s="57"/>
      <c r="E203" s="69"/>
      <c r="F203" s="69"/>
      <c r="G203" s="16" t="s">
        <v>0</v>
      </c>
      <c r="H203" s="1">
        <f>J203+K203+L203</f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</row>
    <row r="204" spans="1:13" ht="16.5" customHeight="1" x14ac:dyDescent="0.2">
      <c r="A204" s="69"/>
      <c r="B204" s="69"/>
      <c r="C204" s="69"/>
      <c r="D204" s="57"/>
      <c r="E204" s="69"/>
      <c r="F204" s="69"/>
      <c r="G204" s="16" t="s">
        <v>5</v>
      </c>
      <c r="H204" s="1">
        <f t="shared" ref="H204:I213" si="22">J204+K204+L204</f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</row>
    <row r="205" spans="1:13" ht="16.5" customHeight="1" x14ac:dyDescent="0.2">
      <c r="A205" s="69"/>
      <c r="B205" s="69"/>
      <c r="C205" s="69"/>
      <c r="D205" s="57"/>
      <c r="E205" s="69"/>
      <c r="F205" s="69"/>
      <c r="G205" s="16" t="s">
        <v>1</v>
      </c>
      <c r="H205" s="1">
        <f t="shared" si="22"/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16.5" customHeight="1" x14ac:dyDescent="0.2">
      <c r="A206" s="69"/>
      <c r="B206" s="69"/>
      <c r="C206" s="69"/>
      <c r="D206" s="57"/>
      <c r="E206" s="69"/>
      <c r="F206" s="69"/>
      <c r="G206" s="16" t="s">
        <v>2</v>
      </c>
      <c r="H206" s="1">
        <f t="shared" si="22"/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 ht="16.5" customHeight="1" x14ac:dyDescent="0.2">
      <c r="A207" s="69"/>
      <c r="B207" s="69"/>
      <c r="C207" s="69"/>
      <c r="D207" s="57"/>
      <c r="E207" s="69"/>
      <c r="F207" s="69"/>
      <c r="G207" s="16" t="s">
        <v>3</v>
      </c>
      <c r="H207" s="1">
        <f t="shared" si="22"/>
        <v>1845.8</v>
      </c>
      <c r="I207" s="1">
        <v>1835.8</v>
      </c>
      <c r="J207" s="1">
        <v>0</v>
      </c>
      <c r="K207" s="1">
        <v>0</v>
      </c>
      <c r="L207" s="1">
        <v>1845.8</v>
      </c>
      <c r="M207" s="1">
        <v>0</v>
      </c>
    </row>
    <row r="208" spans="1:13" ht="16.5" customHeight="1" x14ac:dyDescent="0.25">
      <c r="A208" s="69"/>
      <c r="B208" s="69"/>
      <c r="C208" s="69"/>
      <c r="D208" s="57"/>
      <c r="E208" s="69"/>
      <c r="F208" s="69"/>
      <c r="G208" s="16" t="s">
        <v>4</v>
      </c>
      <c r="H208" s="1">
        <f t="shared" si="22"/>
        <v>4535.2</v>
      </c>
      <c r="I208" s="1">
        <f t="shared" si="22"/>
        <v>4535.2</v>
      </c>
      <c r="J208" s="1">
        <v>0</v>
      </c>
      <c r="K208" s="22">
        <v>0</v>
      </c>
      <c r="L208" s="21">
        <f>4243-69.6+361.8</f>
        <v>4535.2</v>
      </c>
      <c r="M208" s="1">
        <v>0</v>
      </c>
    </row>
    <row r="209" spans="1:13" ht="16.5" customHeight="1" x14ac:dyDescent="0.2">
      <c r="A209" s="69"/>
      <c r="B209" s="69"/>
      <c r="C209" s="69"/>
      <c r="D209" s="57"/>
      <c r="E209" s="69"/>
      <c r="F209" s="69"/>
      <c r="G209" s="16" t="s">
        <v>23</v>
      </c>
      <c r="H209" s="1">
        <f t="shared" si="22"/>
        <v>599.90000000000146</v>
      </c>
      <c r="I209" s="1">
        <v>0</v>
      </c>
      <c r="J209" s="1">
        <v>0</v>
      </c>
      <c r="K209" s="1">
        <v>0</v>
      </c>
      <c r="L209" s="1">
        <f>14535.2-13935.3</f>
        <v>599.90000000000146</v>
      </c>
      <c r="M209" s="1">
        <v>0</v>
      </c>
    </row>
    <row r="210" spans="1:13" ht="16.5" customHeight="1" x14ac:dyDescent="0.2">
      <c r="A210" s="69"/>
      <c r="B210" s="69"/>
      <c r="C210" s="69"/>
      <c r="D210" s="57"/>
      <c r="E210" s="69"/>
      <c r="F210" s="69"/>
      <c r="G210" s="16" t="s">
        <v>31</v>
      </c>
      <c r="H210" s="1">
        <f t="shared" si="22"/>
        <v>4131.6000000000004</v>
      </c>
      <c r="I210" s="1">
        <v>0</v>
      </c>
      <c r="J210" s="1">
        <v>0</v>
      </c>
      <c r="K210" s="1">
        <v>0</v>
      </c>
      <c r="L210" s="1">
        <v>4131.6000000000004</v>
      </c>
      <c r="M210" s="1">
        <v>0</v>
      </c>
    </row>
    <row r="211" spans="1:13" ht="16.5" customHeight="1" x14ac:dyDescent="0.2">
      <c r="A211" s="69"/>
      <c r="B211" s="69"/>
      <c r="C211" s="69"/>
      <c r="D211" s="57"/>
      <c r="E211" s="69"/>
      <c r="F211" s="69"/>
      <c r="G211" s="16" t="s">
        <v>32</v>
      </c>
      <c r="H211" s="1">
        <f t="shared" si="22"/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</row>
    <row r="212" spans="1:13" ht="16.5" customHeight="1" x14ac:dyDescent="0.2">
      <c r="A212" s="69"/>
      <c r="B212" s="69"/>
      <c r="C212" s="69"/>
      <c r="D212" s="57"/>
      <c r="E212" s="69"/>
      <c r="F212" s="69"/>
      <c r="G212" s="16" t="s">
        <v>33</v>
      </c>
      <c r="H212" s="1">
        <f t="shared" si="22"/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</row>
    <row r="213" spans="1:13" ht="23.45" customHeight="1" x14ac:dyDescent="0.2">
      <c r="A213" s="69"/>
      <c r="B213" s="69"/>
      <c r="C213" s="69"/>
      <c r="D213" s="58"/>
      <c r="E213" s="69"/>
      <c r="F213" s="69"/>
      <c r="G213" s="16" t="s">
        <v>34</v>
      </c>
      <c r="H213" s="1">
        <f t="shared" si="22"/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</row>
    <row r="214" spans="1:13" ht="98.25" customHeight="1" x14ac:dyDescent="0.2">
      <c r="A214" s="69" t="s">
        <v>45</v>
      </c>
      <c r="B214" s="69" t="s">
        <v>12</v>
      </c>
      <c r="C214" s="69" t="s">
        <v>54</v>
      </c>
      <c r="D214" s="69" t="s">
        <v>25</v>
      </c>
      <c r="E214" s="69" t="s">
        <v>3</v>
      </c>
      <c r="F214" s="69" t="s">
        <v>125</v>
      </c>
      <c r="G214" s="16" t="s">
        <v>73</v>
      </c>
      <c r="H214" s="6">
        <f>H215+H216+H217+H218+H219+H220+H221+H222+H223+H224+H225</f>
        <v>379.40000000000003</v>
      </c>
      <c r="I214" s="6">
        <f>I215+I216+I217+I218+I219+I220</f>
        <v>0</v>
      </c>
      <c r="J214" s="6">
        <v>0</v>
      </c>
      <c r="K214" s="6">
        <f>K215+K216+K217+K218+K219+K220</f>
        <v>0</v>
      </c>
      <c r="L214" s="6">
        <f>L215+L216+L217+L218+L219+L220+L221+L222+L223+L224+L225</f>
        <v>379.40000000000003</v>
      </c>
      <c r="M214" s="6">
        <v>0</v>
      </c>
    </row>
    <row r="215" spans="1:13" ht="16.5" customHeight="1" x14ac:dyDescent="0.2">
      <c r="A215" s="69"/>
      <c r="B215" s="69"/>
      <c r="C215" s="69"/>
      <c r="D215" s="69"/>
      <c r="E215" s="69"/>
      <c r="F215" s="69"/>
      <c r="G215" s="16" t="s">
        <v>0</v>
      </c>
      <c r="H215" s="1">
        <f>J215+K215+L215</f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</row>
    <row r="216" spans="1:13" ht="16.5" customHeight="1" x14ac:dyDescent="0.2">
      <c r="A216" s="69"/>
      <c r="B216" s="69"/>
      <c r="C216" s="69"/>
      <c r="D216" s="69"/>
      <c r="E216" s="69"/>
      <c r="F216" s="69"/>
      <c r="G216" s="16" t="s">
        <v>5</v>
      </c>
      <c r="H216" s="1">
        <f>J216+K216+L216</f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</row>
    <row r="217" spans="1:13" ht="16.5" customHeight="1" x14ac:dyDescent="0.2">
      <c r="A217" s="69"/>
      <c r="B217" s="69"/>
      <c r="C217" s="69"/>
      <c r="D217" s="69"/>
      <c r="E217" s="69"/>
      <c r="F217" s="69"/>
      <c r="G217" s="16" t="s">
        <v>1</v>
      </c>
      <c r="H217" s="1">
        <f>J217+K217+L217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 ht="16.5" customHeight="1" x14ac:dyDescent="0.25">
      <c r="A218" s="69"/>
      <c r="B218" s="69"/>
      <c r="C218" s="69"/>
      <c r="D218" s="69"/>
      <c r="E218" s="69"/>
      <c r="F218" s="69"/>
      <c r="G218" s="16" t="s">
        <v>2</v>
      </c>
      <c r="H218" s="1">
        <f>J218+K218+L218+M218</f>
        <v>0</v>
      </c>
      <c r="I218" s="1">
        <v>0</v>
      </c>
      <c r="J218" s="1">
        <v>0</v>
      </c>
      <c r="K218" s="21">
        <v>0</v>
      </c>
      <c r="L218" s="21">
        <v>0</v>
      </c>
      <c r="M218" s="1">
        <v>0</v>
      </c>
    </row>
    <row r="219" spans="1:13" ht="16.5" customHeight="1" x14ac:dyDescent="0.25">
      <c r="A219" s="69"/>
      <c r="B219" s="69"/>
      <c r="C219" s="69"/>
      <c r="D219" s="69"/>
      <c r="E219" s="69"/>
      <c r="F219" s="69"/>
      <c r="G219" s="16" t="s">
        <v>3</v>
      </c>
      <c r="H219" s="1">
        <f t="shared" ref="H219:H225" si="23">J219+K219+L219</f>
        <v>10.3</v>
      </c>
      <c r="I219" s="22">
        <v>0</v>
      </c>
      <c r="J219" s="1">
        <v>0</v>
      </c>
      <c r="K219" s="21">
        <v>0</v>
      </c>
      <c r="L219" s="21">
        <v>10.3</v>
      </c>
      <c r="M219" s="1">
        <v>0</v>
      </c>
    </row>
    <row r="220" spans="1:13" ht="16.5" customHeight="1" x14ac:dyDescent="0.2">
      <c r="A220" s="69"/>
      <c r="B220" s="69"/>
      <c r="C220" s="69"/>
      <c r="D220" s="69"/>
      <c r="E220" s="69"/>
      <c r="F220" s="69"/>
      <c r="G220" s="16" t="s">
        <v>4</v>
      </c>
      <c r="H220" s="1">
        <f t="shared" si="23"/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</row>
    <row r="221" spans="1:13" ht="16.5" customHeight="1" x14ac:dyDescent="0.2">
      <c r="A221" s="69"/>
      <c r="B221" s="69"/>
      <c r="C221" s="69"/>
      <c r="D221" s="69"/>
      <c r="E221" s="69"/>
      <c r="F221" s="69"/>
      <c r="G221" s="16" t="s">
        <v>23</v>
      </c>
      <c r="H221" s="1">
        <f t="shared" si="23"/>
        <v>369.1</v>
      </c>
      <c r="I221" s="1">
        <v>0</v>
      </c>
      <c r="J221" s="1">
        <v>0</v>
      </c>
      <c r="K221" s="1">
        <v>0</v>
      </c>
      <c r="L221" s="1">
        <v>369.1</v>
      </c>
      <c r="M221" s="1">
        <v>0</v>
      </c>
    </row>
    <row r="222" spans="1:13" ht="16.5" customHeight="1" x14ac:dyDescent="0.2">
      <c r="A222" s="69"/>
      <c r="B222" s="69"/>
      <c r="C222" s="69"/>
      <c r="D222" s="69"/>
      <c r="E222" s="69"/>
      <c r="F222" s="69"/>
      <c r="G222" s="16" t="s">
        <v>31</v>
      </c>
      <c r="H222" s="1">
        <f t="shared" si="23"/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 ht="16.5" customHeight="1" x14ac:dyDescent="0.2">
      <c r="A223" s="69"/>
      <c r="B223" s="69"/>
      <c r="C223" s="69"/>
      <c r="D223" s="69"/>
      <c r="E223" s="69"/>
      <c r="F223" s="69"/>
      <c r="G223" s="16" t="s">
        <v>32</v>
      </c>
      <c r="H223" s="1">
        <f t="shared" si="23"/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</row>
    <row r="224" spans="1:13" ht="16.5" customHeight="1" x14ac:dyDescent="0.2">
      <c r="A224" s="69"/>
      <c r="B224" s="69"/>
      <c r="C224" s="69"/>
      <c r="D224" s="69"/>
      <c r="E224" s="69"/>
      <c r="F224" s="69"/>
      <c r="G224" s="16" t="s">
        <v>33</v>
      </c>
      <c r="H224" s="1">
        <f t="shared" si="23"/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 ht="22.9" customHeight="1" x14ac:dyDescent="0.2">
      <c r="A225" s="69"/>
      <c r="B225" s="69"/>
      <c r="C225" s="69"/>
      <c r="D225" s="69"/>
      <c r="E225" s="69"/>
      <c r="F225" s="69"/>
      <c r="G225" s="16" t="s">
        <v>34</v>
      </c>
      <c r="H225" s="1">
        <f t="shared" si="23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101.25" customHeight="1" x14ac:dyDescent="0.2">
      <c r="A226" s="69" t="s">
        <v>46</v>
      </c>
      <c r="B226" s="69" t="s">
        <v>12</v>
      </c>
      <c r="C226" s="69" t="s">
        <v>84</v>
      </c>
      <c r="D226" s="69" t="s">
        <v>69</v>
      </c>
      <c r="E226" s="69" t="s">
        <v>20</v>
      </c>
      <c r="F226" s="69" t="s">
        <v>126</v>
      </c>
      <c r="G226" s="16" t="s">
        <v>73</v>
      </c>
      <c r="H226" s="6">
        <f>H227+H228+H229+H230+H231+H232+H233+H234+H235+H236+H237</f>
        <v>5482.5</v>
      </c>
      <c r="I226" s="6">
        <f>I227+I228+I229+I230+I231+I232+I233+I234+I237</f>
        <v>5482.5</v>
      </c>
      <c r="J226" s="6">
        <v>0</v>
      </c>
      <c r="K226" s="6">
        <f>K227+K228+K229+K230+K231+K232</f>
        <v>0</v>
      </c>
      <c r="L226" s="6">
        <f>L227+L228+L229+L230+L231+L232+L233+L234+L235+L236+L237</f>
        <v>5482.5</v>
      </c>
      <c r="M226" s="6">
        <v>0</v>
      </c>
    </row>
    <row r="227" spans="1:13" ht="16.5" customHeight="1" x14ac:dyDescent="0.2">
      <c r="A227" s="69"/>
      <c r="B227" s="69"/>
      <c r="C227" s="69"/>
      <c r="D227" s="69"/>
      <c r="E227" s="69"/>
      <c r="F227" s="69"/>
      <c r="G227" s="16" t="s">
        <v>0</v>
      </c>
      <c r="H227" s="1">
        <f>J227+K227+L227</f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 ht="16.5" customHeight="1" x14ac:dyDescent="0.2">
      <c r="A228" s="69"/>
      <c r="B228" s="69"/>
      <c r="C228" s="69"/>
      <c r="D228" s="69"/>
      <c r="E228" s="69"/>
      <c r="F228" s="69"/>
      <c r="G228" s="16" t="s">
        <v>5</v>
      </c>
      <c r="H228" s="1">
        <f>J228+K228+L228</f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</row>
    <row r="229" spans="1:13" ht="16.5" customHeight="1" x14ac:dyDescent="0.2">
      <c r="A229" s="69"/>
      <c r="B229" s="69"/>
      <c r="C229" s="69"/>
      <c r="D229" s="69"/>
      <c r="E229" s="69"/>
      <c r="F229" s="69"/>
      <c r="G229" s="16" t="s">
        <v>1</v>
      </c>
      <c r="H229" s="1">
        <f>J229+K229+L229</f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</row>
    <row r="230" spans="1:13" ht="16.5" customHeight="1" x14ac:dyDescent="0.25">
      <c r="A230" s="69"/>
      <c r="B230" s="69"/>
      <c r="C230" s="69"/>
      <c r="D230" s="69"/>
      <c r="E230" s="69"/>
      <c r="F230" s="69"/>
      <c r="G230" s="16" t="s">
        <v>2</v>
      </c>
      <c r="H230" s="1">
        <f>J230+K230+L230+M230</f>
        <v>0</v>
      </c>
      <c r="I230" s="1">
        <v>0</v>
      </c>
      <c r="J230" s="1">
        <v>0</v>
      </c>
      <c r="K230" s="21">
        <v>0</v>
      </c>
      <c r="L230" s="21">
        <v>0</v>
      </c>
      <c r="M230" s="1">
        <v>0</v>
      </c>
    </row>
    <row r="231" spans="1:13" ht="16.5" customHeight="1" x14ac:dyDescent="0.25">
      <c r="A231" s="69"/>
      <c r="B231" s="69"/>
      <c r="C231" s="69"/>
      <c r="D231" s="69"/>
      <c r="E231" s="69"/>
      <c r="F231" s="69"/>
      <c r="G231" s="16" t="s">
        <v>3</v>
      </c>
      <c r="H231" s="1">
        <f t="shared" ref="H231:I237" si="24">J231+K231+L231</f>
        <v>0</v>
      </c>
      <c r="I231" s="1">
        <v>0</v>
      </c>
      <c r="J231" s="1">
        <v>0</v>
      </c>
      <c r="K231" s="22">
        <v>0</v>
      </c>
      <c r="L231" s="21">
        <v>0</v>
      </c>
      <c r="M231" s="1">
        <v>0</v>
      </c>
    </row>
    <row r="232" spans="1:13" ht="16.5" customHeight="1" x14ac:dyDescent="0.2">
      <c r="A232" s="69"/>
      <c r="B232" s="69"/>
      <c r="C232" s="69"/>
      <c r="D232" s="69"/>
      <c r="E232" s="69"/>
      <c r="F232" s="69"/>
      <c r="G232" s="16" t="s">
        <v>4</v>
      </c>
      <c r="H232" s="1">
        <f t="shared" si="24"/>
        <v>2736.5</v>
      </c>
      <c r="I232" s="1">
        <f t="shared" si="24"/>
        <v>2736.5</v>
      </c>
      <c r="J232" s="1">
        <v>0</v>
      </c>
      <c r="K232" s="1">
        <v>0</v>
      </c>
      <c r="L232" s="1">
        <f>2800-63.5</f>
        <v>2736.5</v>
      </c>
      <c r="M232" s="1">
        <v>0</v>
      </c>
    </row>
    <row r="233" spans="1:13" ht="16.5" customHeight="1" x14ac:dyDescent="0.2">
      <c r="A233" s="69"/>
      <c r="B233" s="69"/>
      <c r="C233" s="69"/>
      <c r="D233" s="69"/>
      <c r="E233" s="69"/>
      <c r="F233" s="69"/>
      <c r="G233" s="16" t="s">
        <v>23</v>
      </c>
      <c r="H233" s="1">
        <f t="shared" si="24"/>
        <v>2746</v>
      </c>
      <c r="I233" s="1">
        <v>2746</v>
      </c>
      <c r="J233" s="1">
        <v>0</v>
      </c>
      <c r="K233" s="1">
        <v>0</v>
      </c>
      <c r="L233" s="1">
        <v>2746</v>
      </c>
      <c r="M233" s="1">
        <v>0</v>
      </c>
    </row>
    <row r="234" spans="1:13" ht="16.5" customHeight="1" x14ac:dyDescent="0.2">
      <c r="A234" s="69"/>
      <c r="B234" s="69"/>
      <c r="C234" s="69"/>
      <c r="D234" s="69"/>
      <c r="E234" s="69"/>
      <c r="F234" s="69"/>
      <c r="G234" s="16" t="s">
        <v>31</v>
      </c>
      <c r="H234" s="1">
        <f t="shared" si="24"/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13" ht="16.5" customHeight="1" x14ac:dyDescent="0.2">
      <c r="A235" s="69"/>
      <c r="B235" s="69"/>
      <c r="C235" s="69"/>
      <c r="D235" s="69"/>
      <c r="E235" s="69"/>
      <c r="F235" s="69"/>
      <c r="G235" s="16" t="s">
        <v>32</v>
      </c>
      <c r="H235" s="1">
        <f t="shared" si="24"/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</row>
    <row r="236" spans="1:13" ht="16.5" customHeight="1" x14ac:dyDescent="0.2">
      <c r="A236" s="69"/>
      <c r="B236" s="69"/>
      <c r="C236" s="69"/>
      <c r="D236" s="69"/>
      <c r="E236" s="69"/>
      <c r="F236" s="69"/>
      <c r="G236" s="16" t="s">
        <v>33</v>
      </c>
      <c r="H236" s="1">
        <f t="shared" si="24"/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16.149999999999999" customHeight="1" x14ac:dyDescent="0.2">
      <c r="A237" s="69"/>
      <c r="B237" s="69"/>
      <c r="C237" s="69"/>
      <c r="D237" s="69"/>
      <c r="E237" s="69"/>
      <c r="F237" s="69"/>
      <c r="G237" s="16" t="s">
        <v>34</v>
      </c>
      <c r="H237" s="1">
        <f t="shared" si="24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103.5" customHeight="1" x14ac:dyDescent="0.2">
      <c r="A238" s="69" t="s">
        <v>143</v>
      </c>
      <c r="B238" s="90" t="s">
        <v>37</v>
      </c>
      <c r="C238" s="69" t="s">
        <v>24</v>
      </c>
      <c r="D238" s="69" t="s">
        <v>70</v>
      </c>
      <c r="E238" s="56" t="s">
        <v>20</v>
      </c>
      <c r="F238" s="56" t="s">
        <v>146</v>
      </c>
      <c r="G238" s="16" t="s">
        <v>73</v>
      </c>
      <c r="H238" s="6">
        <f>H239+H240+H241+H242+H243+H244+H245+H246+H247+H248+H249</f>
        <v>241</v>
      </c>
      <c r="I238" s="6">
        <f t="shared" ref="I238:M238" si="25">I239+I240+I241+I242+I243+I244+I245+I246+I247+I248+I249</f>
        <v>230</v>
      </c>
      <c r="J238" s="6">
        <f t="shared" si="25"/>
        <v>0</v>
      </c>
      <c r="K238" s="6">
        <f t="shared" si="25"/>
        <v>0</v>
      </c>
      <c r="L238" s="6">
        <f t="shared" si="25"/>
        <v>241</v>
      </c>
      <c r="M238" s="6">
        <f t="shared" si="25"/>
        <v>0</v>
      </c>
    </row>
    <row r="239" spans="1:13" ht="16.5" customHeight="1" x14ac:dyDescent="0.2">
      <c r="A239" s="69"/>
      <c r="B239" s="90"/>
      <c r="C239" s="69"/>
      <c r="D239" s="69"/>
      <c r="E239" s="57"/>
      <c r="F239" s="57"/>
      <c r="G239" s="16" t="s">
        <v>0</v>
      </c>
      <c r="H239" s="1">
        <f>J239+K239+L239+M239</f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 ht="16.5" customHeight="1" x14ac:dyDescent="0.2">
      <c r="A240" s="69"/>
      <c r="B240" s="90"/>
      <c r="C240" s="69"/>
      <c r="D240" s="69"/>
      <c r="E240" s="57"/>
      <c r="F240" s="57"/>
      <c r="G240" s="16" t="s">
        <v>5</v>
      </c>
      <c r="H240" s="1">
        <f t="shared" ref="H240:H249" si="26">J240+K240+L240+M240</f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</row>
    <row r="241" spans="1:13" ht="16.5" customHeight="1" x14ac:dyDescent="0.2">
      <c r="A241" s="69"/>
      <c r="B241" s="90"/>
      <c r="C241" s="69"/>
      <c r="D241" s="69"/>
      <c r="E241" s="57"/>
      <c r="F241" s="57"/>
      <c r="G241" s="16" t="s">
        <v>1</v>
      </c>
      <c r="H241" s="1">
        <f t="shared" si="26"/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 ht="16.5" customHeight="1" x14ac:dyDescent="0.25">
      <c r="A242" s="69"/>
      <c r="B242" s="90"/>
      <c r="C242" s="69"/>
      <c r="D242" s="69"/>
      <c r="E242" s="57"/>
      <c r="F242" s="57"/>
      <c r="G242" s="16" t="s">
        <v>2</v>
      </c>
      <c r="H242" s="1">
        <f t="shared" si="26"/>
        <v>0</v>
      </c>
      <c r="I242" s="1">
        <v>0</v>
      </c>
      <c r="J242" s="1">
        <v>0</v>
      </c>
      <c r="K242" s="21">
        <v>0</v>
      </c>
      <c r="L242" s="21">
        <v>0</v>
      </c>
      <c r="M242" s="1">
        <v>0</v>
      </c>
    </row>
    <row r="243" spans="1:13" ht="16.5" customHeight="1" x14ac:dyDescent="0.25">
      <c r="A243" s="69"/>
      <c r="B243" s="90"/>
      <c r="C243" s="69"/>
      <c r="D243" s="69"/>
      <c r="E243" s="57"/>
      <c r="F243" s="57"/>
      <c r="G243" s="16" t="s">
        <v>3</v>
      </c>
      <c r="H243" s="1">
        <f t="shared" si="26"/>
        <v>0</v>
      </c>
      <c r="I243" s="22">
        <v>0</v>
      </c>
      <c r="J243" s="1">
        <v>0</v>
      </c>
      <c r="K243" s="22">
        <v>0</v>
      </c>
      <c r="L243" s="21">
        <v>0</v>
      </c>
      <c r="M243" s="1">
        <v>0</v>
      </c>
    </row>
    <row r="244" spans="1:13" ht="16.5" customHeight="1" x14ac:dyDescent="0.2">
      <c r="A244" s="69"/>
      <c r="B244" s="90"/>
      <c r="C244" s="69"/>
      <c r="D244" s="69"/>
      <c r="E244" s="57"/>
      <c r="F244" s="57"/>
      <c r="G244" s="16" t="s">
        <v>4</v>
      </c>
      <c r="H244" s="1">
        <f t="shared" si="26"/>
        <v>230</v>
      </c>
      <c r="I244" s="1">
        <v>230</v>
      </c>
      <c r="J244" s="1">
        <v>0</v>
      </c>
      <c r="K244" s="1">
        <v>0</v>
      </c>
      <c r="L244" s="1">
        <v>230</v>
      </c>
      <c r="M244" s="1">
        <v>0</v>
      </c>
    </row>
    <row r="245" spans="1:13" ht="16.5" customHeight="1" x14ac:dyDescent="0.2">
      <c r="A245" s="69"/>
      <c r="B245" s="90"/>
      <c r="C245" s="69"/>
      <c r="D245" s="69"/>
      <c r="E245" s="57"/>
      <c r="F245" s="57"/>
      <c r="G245" s="16" t="s">
        <v>23</v>
      </c>
      <c r="H245" s="1">
        <f t="shared" si="26"/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</row>
    <row r="246" spans="1:13" ht="16.5" customHeight="1" x14ac:dyDescent="0.2">
      <c r="A246" s="69"/>
      <c r="B246" s="90"/>
      <c r="C246" s="69"/>
      <c r="D246" s="69"/>
      <c r="E246" s="57"/>
      <c r="F246" s="57"/>
      <c r="G246" s="16" t="s">
        <v>31</v>
      </c>
      <c r="H246" s="1">
        <f t="shared" si="26"/>
        <v>11</v>
      </c>
      <c r="I246" s="1">
        <v>0</v>
      </c>
      <c r="J246" s="1">
        <v>0</v>
      </c>
      <c r="K246" s="1">
        <v>0</v>
      </c>
      <c r="L246" s="1">
        <v>11</v>
      </c>
      <c r="M246" s="1">
        <v>0</v>
      </c>
    </row>
    <row r="247" spans="1:13" ht="16.5" customHeight="1" x14ac:dyDescent="0.2">
      <c r="A247" s="69"/>
      <c r="B247" s="90"/>
      <c r="C247" s="69"/>
      <c r="D247" s="69"/>
      <c r="E247" s="57"/>
      <c r="F247" s="57"/>
      <c r="G247" s="16" t="s">
        <v>32</v>
      </c>
      <c r="H247" s="1">
        <f t="shared" si="26"/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 ht="16.5" customHeight="1" x14ac:dyDescent="0.2">
      <c r="A248" s="69"/>
      <c r="B248" s="90"/>
      <c r="C248" s="69"/>
      <c r="D248" s="69"/>
      <c r="E248" s="57"/>
      <c r="F248" s="57"/>
      <c r="G248" s="16" t="s">
        <v>33</v>
      </c>
      <c r="H248" s="1">
        <f t="shared" si="26"/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</row>
    <row r="249" spans="1:13" ht="22.15" customHeight="1" x14ac:dyDescent="0.2">
      <c r="A249" s="69"/>
      <c r="B249" s="90"/>
      <c r="C249" s="69"/>
      <c r="D249" s="69"/>
      <c r="E249" s="58"/>
      <c r="F249" s="58"/>
      <c r="G249" s="16" t="s">
        <v>34</v>
      </c>
      <c r="H249" s="1">
        <f t="shared" si="26"/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94.5" customHeight="1" x14ac:dyDescent="0.2">
      <c r="A250" s="69" t="s">
        <v>83</v>
      </c>
      <c r="B250" s="69" t="s">
        <v>12</v>
      </c>
      <c r="C250" s="69" t="s">
        <v>85</v>
      </c>
      <c r="D250" s="78">
        <v>7138.3</v>
      </c>
      <c r="E250" s="62">
        <v>2021</v>
      </c>
      <c r="F250" s="62" t="s">
        <v>23</v>
      </c>
      <c r="G250" s="16" t="s">
        <v>73</v>
      </c>
      <c r="H250" s="6">
        <f>H251+H252+H253+H254+H255+H256+H257+H258+H259+H260+H261</f>
        <v>-2.2648549702353193E-14</v>
      </c>
      <c r="I250" s="6">
        <f>I257</f>
        <v>0</v>
      </c>
      <c r="J250" s="6">
        <v>0</v>
      </c>
      <c r="K250" s="6">
        <f>K251+K252+K253+K254+K255+K256</f>
        <v>0</v>
      </c>
      <c r="L250" s="6">
        <f>L251+L252+L253+L254+L255+L256+L257+L258+L259+L260+L261</f>
        <v>-2.2648549702353193E-14</v>
      </c>
      <c r="M250" s="6">
        <v>0</v>
      </c>
    </row>
    <row r="251" spans="1:13" ht="16.5" customHeight="1" x14ac:dyDescent="0.2">
      <c r="A251" s="69"/>
      <c r="B251" s="69"/>
      <c r="C251" s="69"/>
      <c r="D251" s="78"/>
      <c r="E251" s="63"/>
      <c r="F251" s="63"/>
      <c r="G251" s="16" t="s">
        <v>0</v>
      </c>
      <c r="H251" s="1">
        <f>J251+K251+L251+M251</f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</row>
    <row r="252" spans="1:13" ht="16.5" customHeight="1" x14ac:dyDescent="0.2">
      <c r="A252" s="69"/>
      <c r="B252" s="69"/>
      <c r="C252" s="69"/>
      <c r="D252" s="78"/>
      <c r="E252" s="63"/>
      <c r="F252" s="63"/>
      <c r="G252" s="16" t="s">
        <v>5</v>
      </c>
      <c r="H252" s="1">
        <f t="shared" ref="H252:H261" si="27">J252+K252+L252+M252</f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</row>
    <row r="253" spans="1:13" ht="16.5" customHeight="1" x14ac:dyDescent="0.2">
      <c r="A253" s="69"/>
      <c r="B253" s="69"/>
      <c r="C253" s="69"/>
      <c r="D253" s="78"/>
      <c r="E253" s="63"/>
      <c r="F253" s="63"/>
      <c r="G253" s="16" t="s">
        <v>1</v>
      </c>
      <c r="H253" s="1">
        <f t="shared" si="27"/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 ht="15.75" x14ac:dyDescent="0.25">
      <c r="A254" s="69"/>
      <c r="B254" s="69"/>
      <c r="C254" s="69"/>
      <c r="D254" s="78"/>
      <c r="E254" s="63"/>
      <c r="F254" s="63"/>
      <c r="G254" s="16" t="s">
        <v>2</v>
      </c>
      <c r="H254" s="1">
        <f t="shared" si="27"/>
        <v>0</v>
      </c>
      <c r="I254" s="1">
        <v>0</v>
      </c>
      <c r="J254" s="1">
        <v>0</v>
      </c>
      <c r="K254" s="21">
        <v>0</v>
      </c>
      <c r="L254" s="21">
        <v>0</v>
      </c>
      <c r="M254" s="1">
        <v>0</v>
      </c>
    </row>
    <row r="255" spans="1:13" ht="15.75" x14ac:dyDescent="0.25">
      <c r="A255" s="69"/>
      <c r="B255" s="69"/>
      <c r="C255" s="69"/>
      <c r="D255" s="78"/>
      <c r="E255" s="63"/>
      <c r="F255" s="63"/>
      <c r="G255" s="16" t="s">
        <v>3</v>
      </c>
      <c r="H255" s="1">
        <f t="shared" si="27"/>
        <v>0</v>
      </c>
      <c r="I255" s="22">
        <v>0</v>
      </c>
      <c r="J255" s="1">
        <v>0</v>
      </c>
      <c r="K255" s="22">
        <v>0</v>
      </c>
      <c r="L255" s="21">
        <v>0</v>
      </c>
      <c r="M255" s="1">
        <v>0</v>
      </c>
    </row>
    <row r="256" spans="1:13" ht="15.75" x14ac:dyDescent="0.2">
      <c r="A256" s="69"/>
      <c r="B256" s="69"/>
      <c r="C256" s="69"/>
      <c r="D256" s="78"/>
      <c r="E256" s="63"/>
      <c r="F256" s="63"/>
      <c r="G256" s="16" t="s">
        <v>4</v>
      </c>
      <c r="H256" s="1">
        <f t="shared" si="27"/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</row>
    <row r="257" spans="1:17" ht="15.75" x14ac:dyDescent="0.2">
      <c r="A257" s="69"/>
      <c r="B257" s="69"/>
      <c r="C257" s="69"/>
      <c r="D257" s="78"/>
      <c r="E257" s="63"/>
      <c r="F257" s="63"/>
      <c r="G257" s="16" t="s">
        <v>23</v>
      </c>
      <c r="H257" s="1">
        <f t="shared" si="27"/>
        <v>-2.2648549702353193E-14</v>
      </c>
      <c r="I257" s="1">
        <v>0</v>
      </c>
      <c r="J257" s="1">
        <v>0</v>
      </c>
      <c r="K257" s="1">
        <v>0</v>
      </c>
      <c r="L257" s="1">
        <f>454.9-251-200-3.9</f>
        <v>-2.2648549702353193E-14</v>
      </c>
      <c r="M257" s="1">
        <v>0</v>
      </c>
    </row>
    <row r="258" spans="1:17" ht="15.75" x14ac:dyDescent="0.2">
      <c r="A258" s="69"/>
      <c r="B258" s="69"/>
      <c r="C258" s="69"/>
      <c r="D258" s="78"/>
      <c r="E258" s="63"/>
      <c r="F258" s="63"/>
      <c r="G258" s="16" t="s">
        <v>31</v>
      </c>
      <c r="H258" s="1">
        <f t="shared" si="27"/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7" ht="15.75" x14ac:dyDescent="0.2">
      <c r="A259" s="69"/>
      <c r="B259" s="69"/>
      <c r="C259" s="69"/>
      <c r="D259" s="78"/>
      <c r="E259" s="63"/>
      <c r="F259" s="63"/>
      <c r="G259" s="16" t="s">
        <v>32</v>
      </c>
      <c r="H259" s="1">
        <f t="shared" si="27"/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7" ht="15.75" x14ac:dyDescent="0.2">
      <c r="A260" s="69"/>
      <c r="B260" s="69"/>
      <c r="C260" s="69"/>
      <c r="D260" s="78"/>
      <c r="E260" s="63"/>
      <c r="F260" s="63"/>
      <c r="G260" s="16" t="s">
        <v>33</v>
      </c>
      <c r="H260" s="1">
        <f t="shared" si="27"/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</row>
    <row r="261" spans="1:17" ht="23.25" customHeight="1" x14ac:dyDescent="0.2">
      <c r="A261" s="69"/>
      <c r="B261" s="69"/>
      <c r="C261" s="69"/>
      <c r="D261" s="78"/>
      <c r="E261" s="64"/>
      <c r="F261" s="64"/>
      <c r="G261" s="16" t="s">
        <v>34</v>
      </c>
      <c r="H261" s="1">
        <f t="shared" si="27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7" ht="110.25" x14ac:dyDescent="0.2">
      <c r="A262" s="69" t="s">
        <v>47</v>
      </c>
      <c r="B262" s="69" t="s">
        <v>12</v>
      </c>
      <c r="C262" s="69" t="s">
        <v>27</v>
      </c>
      <c r="D262" s="69" t="s">
        <v>28</v>
      </c>
      <c r="E262" s="69" t="s">
        <v>20</v>
      </c>
      <c r="F262" s="69" t="s">
        <v>3</v>
      </c>
      <c r="G262" s="16" t="s">
        <v>73</v>
      </c>
      <c r="H262" s="6">
        <f>H263+H264+H265+H266+H267+H268</f>
        <v>1402.5</v>
      </c>
      <c r="I262" s="6">
        <f>I263+I264+I265+I266+I267+I268</f>
        <v>1402.5</v>
      </c>
      <c r="J262" s="6">
        <v>0</v>
      </c>
      <c r="K262" s="6">
        <f>K263+K264+K265+K266+K267+K268</f>
        <v>0</v>
      </c>
      <c r="L262" s="6">
        <f>L263+L264+L265+L266+L267+L268</f>
        <v>1402.5</v>
      </c>
      <c r="M262" s="6">
        <v>0</v>
      </c>
    </row>
    <row r="263" spans="1:17" ht="15.75" x14ac:dyDescent="0.2">
      <c r="A263" s="69"/>
      <c r="B263" s="69"/>
      <c r="C263" s="69"/>
      <c r="D263" s="69"/>
      <c r="E263" s="69"/>
      <c r="F263" s="69"/>
      <c r="G263" s="16" t="s">
        <v>0</v>
      </c>
      <c r="H263" s="1">
        <f>J263+K263+L263</f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</row>
    <row r="264" spans="1:17" ht="15.75" x14ac:dyDescent="0.2">
      <c r="A264" s="69"/>
      <c r="B264" s="69"/>
      <c r="C264" s="69"/>
      <c r="D264" s="69"/>
      <c r="E264" s="69"/>
      <c r="F264" s="69"/>
      <c r="G264" s="16" t="s">
        <v>5</v>
      </c>
      <c r="H264" s="1">
        <f t="shared" ref="H264:H273" si="28">J264+K264+L264</f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</row>
    <row r="265" spans="1:17" ht="15.75" x14ac:dyDescent="0.2">
      <c r="A265" s="69"/>
      <c r="B265" s="69"/>
      <c r="C265" s="69"/>
      <c r="D265" s="69"/>
      <c r="E265" s="69"/>
      <c r="F265" s="69"/>
      <c r="G265" s="16" t="s">
        <v>1</v>
      </c>
      <c r="H265" s="1">
        <f t="shared" si="28"/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7" ht="15.75" x14ac:dyDescent="0.25">
      <c r="A266" s="69"/>
      <c r="B266" s="69"/>
      <c r="C266" s="69"/>
      <c r="D266" s="69"/>
      <c r="E266" s="69"/>
      <c r="F266" s="69"/>
      <c r="G266" s="16" t="s">
        <v>2</v>
      </c>
      <c r="H266" s="1">
        <f t="shared" si="28"/>
        <v>0</v>
      </c>
      <c r="I266" s="1">
        <v>0</v>
      </c>
      <c r="J266" s="1">
        <v>0</v>
      </c>
      <c r="K266" s="21">
        <v>0</v>
      </c>
      <c r="L266" s="21">
        <v>0</v>
      </c>
      <c r="M266" s="1">
        <v>0</v>
      </c>
    </row>
    <row r="267" spans="1:17" ht="15.75" x14ac:dyDescent="0.2">
      <c r="A267" s="69"/>
      <c r="B267" s="69"/>
      <c r="C267" s="69"/>
      <c r="D267" s="69"/>
      <c r="E267" s="69"/>
      <c r="F267" s="69"/>
      <c r="G267" s="16" t="s">
        <v>3</v>
      </c>
      <c r="H267" s="6">
        <f t="shared" si="28"/>
        <v>1402.5</v>
      </c>
      <c r="I267" s="6">
        <v>1402.5</v>
      </c>
      <c r="J267" s="6">
        <v>0</v>
      </c>
      <c r="K267" s="6">
        <v>0</v>
      </c>
      <c r="L267" s="27">
        <v>1402.5</v>
      </c>
      <c r="M267" s="1">
        <v>0</v>
      </c>
    </row>
    <row r="268" spans="1:17" ht="15.75" x14ac:dyDescent="0.2">
      <c r="A268" s="69"/>
      <c r="B268" s="69"/>
      <c r="C268" s="69"/>
      <c r="D268" s="69"/>
      <c r="E268" s="69"/>
      <c r="F268" s="69"/>
      <c r="G268" s="16" t="s">
        <v>4</v>
      </c>
      <c r="H268" s="6">
        <f t="shared" si="28"/>
        <v>0</v>
      </c>
      <c r="I268" s="6">
        <v>0</v>
      </c>
      <c r="J268" s="6">
        <v>0</v>
      </c>
      <c r="K268" s="6">
        <v>0</v>
      </c>
      <c r="L268" s="6">
        <v>0</v>
      </c>
      <c r="M268" s="1">
        <v>0</v>
      </c>
    </row>
    <row r="269" spans="1:17" ht="15.75" x14ac:dyDescent="0.2">
      <c r="A269" s="69"/>
      <c r="B269" s="69"/>
      <c r="C269" s="69"/>
      <c r="D269" s="69"/>
      <c r="E269" s="69"/>
      <c r="F269" s="69"/>
      <c r="G269" s="16" t="s">
        <v>23</v>
      </c>
      <c r="H269" s="1">
        <f t="shared" si="28"/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Q269" s="7"/>
    </row>
    <row r="270" spans="1:17" ht="15.75" x14ac:dyDescent="0.2">
      <c r="A270" s="69"/>
      <c r="B270" s="69"/>
      <c r="C270" s="69"/>
      <c r="D270" s="69"/>
      <c r="E270" s="69"/>
      <c r="F270" s="69"/>
      <c r="G270" s="16" t="s">
        <v>31</v>
      </c>
      <c r="H270" s="1">
        <f t="shared" si="28"/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</row>
    <row r="271" spans="1:17" ht="15.75" x14ac:dyDescent="0.2">
      <c r="A271" s="69"/>
      <c r="B271" s="69"/>
      <c r="C271" s="69"/>
      <c r="D271" s="69"/>
      <c r="E271" s="69"/>
      <c r="F271" s="69"/>
      <c r="G271" s="16" t="s">
        <v>32</v>
      </c>
      <c r="H271" s="1">
        <f t="shared" si="28"/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</row>
    <row r="272" spans="1:17" ht="15.75" x14ac:dyDescent="0.2">
      <c r="A272" s="69"/>
      <c r="B272" s="69"/>
      <c r="C272" s="69"/>
      <c r="D272" s="69"/>
      <c r="E272" s="69"/>
      <c r="F272" s="69"/>
      <c r="G272" s="16" t="s">
        <v>33</v>
      </c>
      <c r="H272" s="1">
        <f t="shared" si="28"/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 ht="20.25" customHeight="1" x14ac:dyDescent="0.2">
      <c r="A273" s="69"/>
      <c r="B273" s="69"/>
      <c r="C273" s="69"/>
      <c r="D273" s="69"/>
      <c r="E273" s="69"/>
      <c r="F273" s="69"/>
      <c r="G273" s="16" t="s">
        <v>34</v>
      </c>
      <c r="H273" s="1">
        <f t="shared" si="28"/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</row>
    <row r="274" spans="1:13" ht="16.5" hidden="1" customHeight="1" x14ac:dyDescent="0.2">
      <c r="A274" s="69"/>
      <c r="B274" s="69"/>
      <c r="C274" s="69"/>
      <c r="D274" s="69"/>
      <c r="E274" s="69"/>
      <c r="F274" s="69"/>
      <c r="G274" s="16"/>
      <c r="H274" s="1"/>
      <c r="I274" s="1"/>
      <c r="J274" s="1"/>
      <c r="K274" s="1"/>
      <c r="L274" s="1"/>
      <c r="M274" s="1"/>
    </row>
    <row r="275" spans="1:13" ht="16.5" hidden="1" customHeight="1" x14ac:dyDescent="0.2">
      <c r="A275" s="69"/>
      <c r="B275" s="69"/>
      <c r="C275" s="69"/>
      <c r="D275" s="69"/>
      <c r="E275" s="69"/>
      <c r="F275" s="69"/>
      <c r="G275" s="16"/>
      <c r="H275" s="1"/>
      <c r="I275" s="1"/>
      <c r="J275" s="1"/>
      <c r="K275" s="1"/>
      <c r="L275" s="1"/>
      <c r="M275" s="1"/>
    </row>
    <row r="276" spans="1:13" ht="16.5" hidden="1" customHeight="1" x14ac:dyDescent="0.2">
      <c r="A276" s="69"/>
      <c r="B276" s="69"/>
      <c r="C276" s="69"/>
      <c r="D276" s="69"/>
      <c r="E276" s="69"/>
      <c r="F276" s="69"/>
      <c r="G276" s="16"/>
      <c r="H276" s="1"/>
      <c r="I276" s="1"/>
      <c r="J276" s="1"/>
      <c r="K276" s="1"/>
      <c r="L276" s="1"/>
      <c r="M276" s="1"/>
    </row>
    <row r="277" spans="1:13" ht="16.5" hidden="1" customHeight="1" x14ac:dyDescent="0.2">
      <c r="A277" s="69"/>
      <c r="B277" s="69"/>
      <c r="C277" s="69"/>
      <c r="D277" s="69"/>
      <c r="E277" s="69"/>
      <c r="F277" s="69"/>
      <c r="G277" s="16"/>
      <c r="H277" s="1"/>
      <c r="I277" s="1"/>
      <c r="J277" s="1"/>
      <c r="K277" s="1"/>
      <c r="L277" s="1"/>
      <c r="M277" s="1"/>
    </row>
    <row r="278" spans="1:13" ht="15.75" hidden="1" x14ac:dyDescent="0.25">
      <c r="A278" s="69"/>
      <c r="B278" s="69"/>
      <c r="C278" s="69"/>
      <c r="D278" s="69"/>
      <c r="E278" s="69"/>
      <c r="F278" s="69"/>
      <c r="G278" s="16"/>
      <c r="H278" s="1"/>
      <c r="I278" s="1"/>
      <c r="J278" s="1"/>
      <c r="K278" s="21"/>
      <c r="L278" s="21"/>
      <c r="M278" s="1"/>
    </row>
    <row r="279" spans="1:13" ht="15.75" hidden="1" x14ac:dyDescent="0.25">
      <c r="A279" s="69"/>
      <c r="B279" s="69"/>
      <c r="C279" s="69"/>
      <c r="D279" s="69"/>
      <c r="E279" s="69"/>
      <c r="F279" s="69"/>
      <c r="G279" s="16"/>
      <c r="H279" s="1"/>
      <c r="I279" s="1"/>
      <c r="J279" s="1"/>
      <c r="K279" s="22"/>
      <c r="L279" s="21"/>
      <c r="M279" s="1"/>
    </row>
    <row r="280" spans="1:13" ht="15.75" hidden="1" x14ac:dyDescent="0.2">
      <c r="A280" s="69"/>
      <c r="B280" s="69"/>
      <c r="C280" s="69"/>
      <c r="D280" s="69"/>
      <c r="E280" s="69"/>
      <c r="F280" s="69"/>
      <c r="G280" s="16"/>
      <c r="H280" s="1"/>
      <c r="I280" s="1"/>
      <c r="J280" s="1"/>
      <c r="K280" s="1"/>
      <c r="L280" s="1"/>
      <c r="M280" s="1"/>
    </row>
    <row r="281" spans="1:13" ht="15.75" hidden="1" x14ac:dyDescent="0.2">
      <c r="A281" s="69"/>
      <c r="B281" s="69"/>
      <c r="C281" s="69"/>
      <c r="D281" s="69"/>
      <c r="E281" s="69"/>
      <c r="F281" s="69"/>
      <c r="G281" s="16"/>
      <c r="H281" s="1"/>
      <c r="I281" s="1"/>
      <c r="J281" s="1"/>
      <c r="K281" s="1"/>
      <c r="L281" s="1"/>
      <c r="M281" s="1"/>
    </row>
    <row r="282" spans="1:13" ht="15.75" hidden="1" x14ac:dyDescent="0.2">
      <c r="A282" s="69"/>
      <c r="B282" s="69"/>
      <c r="C282" s="69"/>
      <c r="D282" s="69"/>
      <c r="E282" s="69"/>
      <c r="F282" s="69"/>
      <c r="G282" s="16"/>
      <c r="H282" s="1"/>
      <c r="I282" s="1"/>
      <c r="J282" s="1"/>
      <c r="K282" s="1"/>
      <c r="L282" s="1"/>
      <c r="M282" s="1"/>
    </row>
    <row r="283" spans="1:13" ht="15.75" hidden="1" x14ac:dyDescent="0.2">
      <c r="A283" s="69"/>
      <c r="B283" s="69"/>
      <c r="C283" s="69"/>
      <c r="D283" s="69"/>
      <c r="E283" s="69"/>
      <c r="F283" s="69"/>
      <c r="G283" s="16"/>
      <c r="H283" s="1"/>
      <c r="I283" s="1"/>
      <c r="J283" s="1"/>
      <c r="K283" s="1"/>
      <c r="L283" s="1"/>
      <c r="M283" s="1"/>
    </row>
    <row r="284" spans="1:13" ht="15.75" hidden="1" x14ac:dyDescent="0.2">
      <c r="A284" s="69"/>
      <c r="B284" s="69"/>
      <c r="C284" s="69"/>
      <c r="D284" s="69"/>
      <c r="E284" s="69"/>
      <c r="F284" s="69"/>
      <c r="G284" s="16"/>
      <c r="H284" s="1"/>
      <c r="I284" s="1"/>
      <c r="J284" s="1"/>
      <c r="K284" s="1"/>
      <c r="L284" s="1"/>
      <c r="M284" s="1"/>
    </row>
    <row r="285" spans="1:13" ht="96.75" hidden="1" customHeight="1" x14ac:dyDescent="0.2">
      <c r="A285" s="69"/>
      <c r="B285" s="69"/>
      <c r="C285" s="69"/>
      <c r="D285" s="69"/>
      <c r="E285" s="69"/>
      <c r="F285" s="69"/>
      <c r="G285" s="16"/>
      <c r="H285" s="1"/>
      <c r="I285" s="1"/>
      <c r="J285" s="1"/>
      <c r="K285" s="1"/>
      <c r="L285" s="1"/>
      <c r="M285" s="1"/>
    </row>
    <row r="286" spans="1:13" ht="110.25" hidden="1" x14ac:dyDescent="0.2">
      <c r="A286" s="69" t="s">
        <v>149</v>
      </c>
      <c r="B286" s="69" t="s">
        <v>37</v>
      </c>
      <c r="C286" s="69" t="s">
        <v>85</v>
      </c>
      <c r="D286" s="73" t="s">
        <v>85</v>
      </c>
      <c r="E286" s="69"/>
      <c r="F286" s="69"/>
      <c r="G286" s="16" t="s">
        <v>73</v>
      </c>
      <c r="H286" s="6">
        <f>H287+H288+H289+H290+H291+H292</f>
        <v>0</v>
      </c>
      <c r="I286" s="6">
        <f>I287+I288+I289+I290+I291+I292</f>
        <v>0</v>
      </c>
      <c r="J286" s="6">
        <v>0</v>
      </c>
      <c r="K286" s="6">
        <f>K287+K288+K289+K290+K291+K292</f>
        <v>0</v>
      </c>
      <c r="L286" s="6">
        <f>L287+L288+L289+L290+L291+L292</f>
        <v>0</v>
      </c>
      <c r="M286" s="6">
        <v>0</v>
      </c>
    </row>
    <row r="287" spans="1:13" ht="15.75" hidden="1" x14ac:dyDescent="0.2">
      <c r="A287" s="69"/>
      <c r="B287" s="69"/>
      <c r="C287" s="69"/>
      <c r="D287" s="73"/>
      <c r="E287" s="69"/>
      <c r="F287" s="69"/>
      <c r="G287" s="16" t="s">
        <v>0</v>
      </c>
      <c r="H287" s="1">
        <f>J287+K287+L287</f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</row>
    <row r="288" spans="1:13" ht="15.75" hidden="1" x14ac:dyDescent="0.2">
      <c r="A288" s="69"/>
      <c r="B288" s="69"/>
      <c r="C288" s="69"/>
      <c r="D288" s="73"/>
      <c r="E288" s="69"/>
      <c r="F288" s="69"/>
      <c r="G288" s="16" t="s">
        <v>5</v>
      </c>
      <c r="H288" s="1">
        <f t="shared" ref="H288:H297" si="29">J288+K288+L288</f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</row>
    <row r="289" spans="1:13" ht="15.75" hidden="1" x14ac:dyDescent="0.2">
      <c r="A289" s="69"/>
      <c r="B289" s="69"/>
      <c r="C289" s="69"/>
      <c r="D289" s="73"/>
      <c r="E289" s="69"/>
      <c r="F289" s="69"/>
      <c r="G289" s="16" t="s">
        <v>1</v>
      </c>
      <c r="H289" s="1">
        <f t="shared" si="29"/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 ht="15.75" hidden="1" x14ac:dyDescent="0.25">
      <c r="A290" s="69"/>
      <c r="B290" s="69"/>
      <c r="C290" s="69"/>
      <c r="D290" s="73"/>
      <c r="E290" s="69"/>
      <c r="F290" s="69"/>
      <c r="G290" s="16" t="s">
        <v>2</v>
      </c>
      <c r="H290" s="1">
        <f t="shared" si="29"/>
        <v>0</v>
      </c>
      <c r="I290" s="1">
        <v>0</v>
      </c>
      <c r="J290" s="1">
        <v>0</v>
      </c>
      <c r="K290" s="21">
        <v>0</v>
      </c>
      <c r="L290" s="21">
        <v>0</v>
      </c>
      <c r="M290" s="1">
        <v>0</v>
      </c>
    </row>
    <row r="291" spans="1:13" ht="15.75" hidden="1" x14ac:dyDescent="0.2">
      <c r="A291" s="69"/>
      <c r="B291" s="69"/>
      <c r="C291" s="69"/>
      <c r="D291" s="73"/>
      <c r="E291" s="69"/>
      <c r="F291" s="69"/>
      <c r="G291" s="16" t="s">
        <v>3</v>
      </c>
      <c r="H291" s="6">
        <f t="shared" si="29"/>
        <v>0</v>
      </c>
      <c r="I291" s="6">
        <v>0</v>
      </c>
      <c r="J291" s="6">
        <v>0</v>
      </c>
      <c r="K291" s="6">
        <v>0</v>
      </c>
      <c r="L291" s="27">
        <v>0</v>
      </c>
      <c r="M291" s="1">
        <v>0</v>
      </c>
    </row>
    <row r="292" spans="1:13" ht="15.75" hidden="1" x14ac:dyDescent="0.2">
      <c r="A292" s="69"/>
      <c r="B292" s="69"/>
      <c r="C292" s="69"/>
      <c r="D292" s="73"/>
      <c r="E292" s="69"/>
      <c r="F292" s="69"/>
      <c r="G292" s="16" t="s">
        <v>4</v>
      </c>
      <c r="H292" s="6">
        <f t="shared" si="29"/>
        <v>0</v>
      </c>
      <c r="I292" s="6">
        <v>0</v>
      </c>
      <c r="J292" s="6">
        <v>0</v>
      </c>
      <c r="K292" s="6">
        <v>0</v>
      </c>
      <c r="L292" s="6">
        <v>0</v>
      </c>
      <c r="M292" s="1">
        <v>0</v>
      </c>
    </row>
    <row r="293" spans="1:13" ht="15.75" hidden="1" x14ac:dyDescent="0.2">
      <c r="A293" s="69"/>
      <c r="B293" s="69"/>
      <c r="C293" s="69"/>
      <c r="D293" s="73"/>
      <c r="E293" s="69"/>
      <c r="F293" s="69"/>
      <c r="G293" s="16" t="s">
        <v>23</v>
      </c>
      <c r="H293" s="1">
        <f t="shared" si="29"/>
        <v>0</v>
      </c>
      <c r="I293" s="1">
        <f>H293</f>
        <v>0</v>
      </c>
      <c r="J293" s="1">
        <v>0</v>
      </c>
      <c r="K293" s="1">
        <f>13000-13000</f>
        <v>0</v>
      </c>
      <c r="L293" s="1">
        <f>829.8-829.8</f>
        <v>0</v>
      </c>
      <c r="M293" s="1">
        <v>0</v>
      </c>
    </row>
    <row r="294" spans="1:13" ht="15.75" hidden="1" x14ac:dyDescent="0.2">
      <c r="A294" s="69"/>
      <c r="B294" s="69"/>
      <c r="C294" s="69"/>
      <c r="D294" s="73"/>
      <c r="E294" s="69"/>
      <c r="F294" s="69"/>
      <c r="G294" s="16" t="s">
        <v>31</v>
      </c>
      <c r="H294" s="1">
        <f t="shared" si="29"/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</row>
    <row r="295" spans="1:13" ht="15.75" hidden="1" x14ac:dyDescent="0.2">
      <c r="A295" s="69"/>
      <c r="B295" s="69"/>
      <c r="C295" s="69"/>
      <c r="D295" s="73"/>
      <c r="E295" s="69"/>
      <c r="F295" s="69"/>
      <c r="G295" s="16" t="s">
        <v>32</v>
      </c>
      <c r="H295" s="1">
        <f t="shared" si="29"/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</row>
    <row r="296" spans="1:13" ht="15.75" hidden="1" x14ac:dyDescent="0.2">
      <c r="A296" s="69"/>
      <c r="B296" s="69"/>
      <c r="C296" s="69"/>
      <c r="D296" s="73"/>
      <c r="E296" s="69"/>
      <c r="F296" s="69"/>
      <c r="G296" s="16" t="s">
        <v>33</v>
      </c>
      <c r="H296" s="1">
        <f t="shared" si="29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 ht="19.899999999999999" hidden="1" customHeight="1" x14ac:dyDescent="0.2">
      <c r="A297" s="69"/>
      <c r="B297" s="69"/>
      <c r="C297" s="69"/>
      <c r="D297" s="73"/>
      <c r="E297" s="69"/>
      <c r="F297" s="69"/>
      <c r="G297" s="16" t="s">
        <v>34</v>
      </c>
      <c r="H297" s="1">
        <f t="shared" si="29"/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</row>
    <row r="298" spans="1:13" ht="110.25" x14ac:dyDescent="0.2">
      <c r="A298" s="69" t="s">
        <v>127</v>
      </c>
      <c r="B298" s="69" t="s">
        <v>37</v>
      </c>
      <c r="C298" s="69" t="s">
        <v>97</v>
      </c>
      <c r="D298" s="73">
        <v>1919</v>
      </c>
      <c r="E298" s="69">
        <v>2020</v>
      </c>
      <c r="F298" s="69" t="s">
        <v>4</v>
      </c>
      <c r="G298" s="16" t="s">
        <v>73</v>
      </c>
      <c r="H298" s="6">
        <f>H299+H300+H301+H302+H303+H304+H305+H306+H307+H308+H309</f>
        <v>1919</v>
      </c>
      <c r="I298" s="6">
        <f>K298+L298+M298+N285</f>
        <v>1919</v>
      </c>
      <c r="J298" s="6">
        <v>0</v>
      </c>
      <c r="K298" s="6">
        <f>K299+K300+K301+K302+K303+K304</f>
        <v>0</v>
      </c>
      <c r="L298" s="6">
        <f>L299+L300+L301+L302+L303+L304+L305+L306+L307+L308+L309</f>
        <v>1919</v>
      </c>
      <c r="M298" s="6">
        <v>0</v>
      </c>
    </row>
    <row r="299" spans="1:13" ht="15.75" x14ac:dyDescent="0.2">
      <c r="A299" s="69"/>
      <c r="B299" s="69"/>
      <c r="C299" s="69"/>
      <c r="D299" s="73"/>
      <c r="E299" s="69"/>
      <c r="F299" s="69"/>
      <c r="G299" s="16" t="s">
        <v>0</v>
      </c>
      <c r="H299" s="1">
        <f>J299+K299+L299+M299</f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</row>
    <row r="300" spans="1:13" ht="15.75" x14ac:dyDescent="0.2">
      <c r="A300" s="69"/>
      <c r="B300" s="69"/>
      <c r="C300" s="69"/>
      <c r="D300" s="73"/>
      <c r="E300" s="69"/>
      <c r="F300" s="69"/>
      <c r="G300" s="16" t="s">
        <v>5</v>
      </c>
      <c r="H300" s="1">
        <f t="shared" ref="H300:H309" si="30">J300+K300+L300+M300</f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</row>
    <row r="301" spans="1:13" ht="15.75" x14ac:dyDescent="0.2">
      <c r="A301" s="69"/>
      <c r="B301" s="69"/>
      <c r="C301" s="69"/>
      <c r="D301" s="73"/>
      <c r="E301" s="69"/>
      <c r="F301" s="69"/>
      <c r="G301" s="16" t="s">
        <v>1</v>
      </c>
      <c r="H301" s="1">
        <f t="shared" si="30"/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</row>
    <row r="302" spans="1:13" ht="15.75" x14ac:dyDescent="0.25">
      <c r="A302" s="69"/>
      <c r="B302" s="69"/>
      <c r="C302" s="69"/>
      <c r="D302" s="73"/>
      <c r="E302" s="69"/>
      <c r="F302" s="69"/>
      <c r="G302" s="16" t="s">
        <v>2</v>
      </c>
      <c r="H302" s="1">
        <f t="shared" si="30"/>
        <v>0</v>
      </c>
      <c r="I302" s="1">
        <v>0</v>
      </c>
      <c r="J302" s="1">
        <v>0</v>
      </c>
      <c r="K302" s="21">
        <v>0</v>
      </c>
      <c r="L302" s="21">
        <v>0</v>
      </c>
      <c r="M302" s="1">
        <v>0</v>
      </c>
    </row>
    <row r="303" spans="1:13" ht="15.75" x14ac:dyDescent="0.25">
      <c r="A303" s="69"/>
      <c r="B303" s="69"/>
      <c r="C303" s="69"/>
      <c r="D303" s="73"/>
      <c r="E303" s="69"/>
      <c r="F303" s="69"/>
      <c r="G303" s="16" t="s">
        <v>3</v>
      </c>
      <c r="H303" s="1">
        <f t="shared" si="30"/>
        <v>0</v>
      </c>
      <c r="I303" s="1">
        <v>0</v>
      </c>
      <c r="J303" s="1">
        <v>0</v>
      </c>
      <c r="K303" s="21">
        <v>0</v>
      </c>
      <c r="L303" s="21">
        <v>0</v>
      </c>
      <c r="M303" s="1">
        <v>0</v>
      </c>
    </row>
    <row r="304" spans="1:13" ht="15.75" x14ac:dyDescent="0.2">
      <c r="A304" s="69"/>
      <c r="B304" s="69"/>
      <c r="C304" s="69"/>
      <c r="D304" s="73"/>
      <c r="E304" s="69"/>
      <c r="F304" s="69"/>
      <c r="G304" s="16" t="s">
        <v>4</v>
      </c>
      <c r="H304" s="1">
        <f t="shared" si="30"/>
        <v>1919</v>
      </c>
      <c r="I304" s="1">
        <f>K304+L304+M304+N291</f>
        <v>1919</v>
      </c>
      <c r="J304" s="1">
        <v>0</v>
      </c>
      <c r="K304" s="1">
        <v>0</v>
      </c>
      <c r="L304" s="1">
        <f>2000-81</f>
        <v>1919</v>
      </c>
      <c r="M304" s="1">
        <v>0</v>
      </c>
    </row>
    <row r="305" spans="1:33" ht="15.75" x14ac:dyDescent="0.2">
      <c r="A305" s="69"/>
      <c r="B305" s="69"/>
      <c r="C305" s="69"/>
      <c r="D305" s="73"/>
      <c r="E305" s="69"/>
      <c r="F305" s="69"/>
      <c r="G305" s="16" t="s">
        <v>23</v>
      </c>
      <c r="H305" s="1">
        <f t="shared" si="30"/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</row>
    <row r="306" spans="1:33" ht="15.75" x14ac:dyDescent="0.2">
      <c r="A306" s="69"/>
      <c r="B306" s="69"/>
      <c r="C306" s="69"/>
      <c r="D306" s="73"/>
      <c r="E306" s="69"/>
      <c r="F306" s="69"/>
      <c r="G306" s="16" t="s">
        <v>31</v>
      </c>
      <c r="H306" s="1">
        <f t="shared" si="30"/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</row>
    <row r="307" spans="1:33" ht="15.75" x14ac:dyDescent="0.2">
      <c r="A307" s="69"/>
      <c r="B307" s="69"/>
      <c r="C307" s="69"/>
      <c r="D307" s="73"/>
      <c r="E307" s="69"/>
      <c r="F307" s="69"/>
      <c r="G307" s="16" t="s">
        <v>32</v>
      </c>
      <c r="H307" s="1">
        <f t="shared" si="30"/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33" ht="15.75" x14ac:dyDescent="0.2">
      <c r="A308" s="69"/>
      <c r="B308" s="69"/>
      <c r="C308" s="69"/>
      <c r="D308" s="73"/>
      <c r="E308" s="69"/>
      <c r="F308" s="69"/>
      <c r="G308" s="16" t="s">
        <v>33</v>
      </c>
      <c r="H308" s="1">
        <f t="shared" si="30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33" ht="19.149999999999999" customHeight="1" x14ac:dyDescent="0.2">
      <c r="A309" s="69"/>
      <c r="B309" s="69"/>
      <c r="C309" s="69"/>
      <c r="D309" s="73"/>
      <c r="E309" s="69"/>
      <c r="F309" s="69"/>
      <c r="G309" s="16" t="s">
        <v>34</v>
      </c>
      <c r="H309" s="1">
        <f t="shared" si="30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</row>
    <row r="310" spans="1:33" ht="110.25" x14ac:dyDescent="0.2">
      <c r="A310" s="69" t="s">
        <v>128</v>
      </c>
      <c r="B310" s="69" t="s">
        <v>37</v>
      </c>
      <c r="C310" s="69" t="s">
        <v>98</v>
      </c>
      <c r="D310" s="73">
        <v>7700</v>
      </c>
      <c r="E310" s="69">
        <v>2020</v>
      </c>
      <c r="F310" s="69" t="s">
        <v>113</v>
      </c>
      <c r="G310" s="16" t="s">
        <v>73</v>
      </c>
      <c r="H310" s="6">
        <f>H311+H312+H313+H314+H315+H316+H317+H319+H320+H321+H322</f>
        <v>15546.3</v>
      </c>
      <c r="I310" s="6">
        <f>I311+I312+I313+I314+I315+I316+I317+I319+I320+I321+I322</f>
        <v>15546.3</v>
      </c>
      <c r="J310" s="6">
        <v>0</v>
      </c>
      <c r="K310" s="6">
        <f>K311+K312+K313+K314+K315+K316</f>
        <v>0</v>
      </c>
      <c r="L310" s="6">
        <f>L311+L312+L313+L314+L315+L316+L317+L319+L320+L321+L322</f>
        <v>15546.3</v>
      </c>
      <c r="M310" s="6">
        <v>0</v>
      </c>
    </row>
    <row r="311" spans="1:33" ht="15.75" x14ac:dyDescent="0.2">
      <c r="A311" s="69"/>
      <c r="B311" s="69"/>
      <c r="C311" s="69"/>
      <c r="D311" s="73"/>
      <c r="E311" s="69"/>
      <c r="F311" s="69"/>
      <c r="G311" s="16" t="s">
        <v>0</v>
      </c>
      <c r="H311" s="1">
        <f>J311+K311+L311+M311</f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33" ht="15.75" x14ac:dyDescent="0.2">
      <c r="A312" s="69"/>
      <c r="B312" s="69"/>
      <c r="C312" s="69"/>
      <c r="D312" s="73"/>
      <c r="E312" s="69"/>
      <c r="F312" s="69"/>
      <c r="G312" s="16" t="s">
        <v>5</v>
      </c>
      <c r="H312" s="1">
        <f t="shared" ref="H312:H322" si="31">J312+K312+L312+M312</f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</row>
    <row r="313" spans="1:33" ht="15.75" x14ac:dyDescent="0.2">
      <c r="A313" s="69"/>
      <c r="B313" s="69"/>
      <c r="C313" s="69"/>
      <c r="D313" s="73"/>
      <c r="E313" s="69"/>
      <c r="F313" s="69"/>
      <c r="G313" s="16" t="s">
        <v>1</v>
      </c>
      <c r="H313" s="1">
        <f t="shared" si="31"/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33" ht="15.75" x14ac:dyDescent="0.25">
      <c r="A314" s="69"/>
      <c r="B314" s="69"/>
      <c r="C314" s="69"/>
      <c r="D314" s="73"/>
      <c r="E314" s="69"/>
      <c r="F314" s="69"/>
      <c r="G314" s="16" t="s">
        <v>2</v>
      </c>
      <c r="H314" s="1">
        <f t="shared" si="31"/>
        <v>0</v>
      </c>
      <c r="I314" s="1">
        <v>0</v>
      </c>
      <c r="J314" s="1">
        <v>0</v>
      </c>
      <c r="K314" s="21">
        <v>0</v>
      </c>
      <c r="L314" s="21">
        <v>0</v>
      </c>
      <c r="M314" s="1">
        <v>0</v>
      </c>
    </row>
    <row r="315" spans="1:33" ht="15.75" x14ac:dyDescent="0.25">
      <c r="A315" s="69"/>
      <c r="B315" s="69"/>
      <c r="C315" s="69"/>
      <c r="D315" s="73"/>
      <c r="E315" s="69"/>
      <c r="F315" s="69"/>
      <c r="G315" s="16" t="s">
        <v>3</v>
      </c>
      <c r="H315" s="1">
        <f t="shared" si="31"/>
        <v>0</v>
      </c>
      <c r="I315" s="1">
        <v>0</v>
      </c>
      <c r="J315" s="1">
        <v>0</v>
      </c>
      <c r="K315" s="21">
        <v>0</v>
      </c>
      <c r="L315" s="21">
        <v>0</v>
      </c>
      <c r="M315" s="1">
        <v>0</v>
      </c>
    </row>
    <row r="316" spans="1:33" ht="15.75" x14ac:dyDescent="0.2">
      <c r="A316" s="69"/>
      <c r="B316" s="69"/>
      <c r="C316" s="69"/>
      <c r="D316" s="73"/>
      <c r="E316" s="69"/>
      <c r="F316" s="69"/>
      <c r="G316" s="16" t="s">
        <v>4</v>
      </c>
      <c r="H316" s="1">
        <f t="shared" si="31"/>
        <v>7794.3</v>
      </c>
      <c r="I316" s="1">
        <v>7794.3</v>
      </c>
      <c r="J316" s="1">
        <v>0</v>
      </c>
      <c r="K316" s="1">
        <v>0</v>
      </c>
      <c r="L316" s="1">
        <v>7794.3</v>
      </c>
      <c r="M316" s="1">
        <v>0</v>
      </c>
    </row>
    <row r="317" spans="1:33" ht="15.75" x14ac:dyDescent="0.2">
      <c r="A317" s="69"/>
      <c r="B317" s="69"/>
      <c r="C317" s="69"/>
      <c r="D317" s="73"/>
      <c r="E317" s="69"/>
      <c r="F317" s="69"/>
      <c r="G317" s="16" t="s">
        <v>111</v>
      </c>
      <c r="H317" s="1">
        <f t="shared" si="31"/>
        <v>7752</v>
      </c>
      <c r="I317" s="1">
        <v>7752</v>
      </c>
      <c r="J317" s="1">
        <v>0</v>
      </c>
      <c r="K317" s="1">
        <v>0</v>
      </c>
      <c r="L317" s="1">
        <v>7752</v>
      </c>
      <c r="M317" s="1">
        <v>0</v>
      </c>
    </row>
    <row r="318" spans="1:33" ht="31.5" x14ac:dyDescent="0.2">
      <c r="A318" s="69"/>
      <c r="B318" s="69"/>
      <c r="C318" s="69"/>
      <c r="D318" s="73"/>
      <c r="E318" s="69"/>
      <c r="F318" s="69"/>
      <c r="G318" s="16" t="s">
        <v>112</v>
      </c>
      <c r="H318" s="6">
        <f t="shared" si="31"/>
        <v>7752</v>
      </c>
      <c r="I318" s="6">
        <v>7752</v>
      </c>
      <c r="J318" s="6">
        <v>0</v>
      </c>
      <c r="K318" s="6">
        <v>0</v>
      </c>
      <c r="L318" s="6">
        <v>7752</v>
      </c>
      <c r="M318" s="6">
        <v>0</v>
      </c>
      <c r="AG318" s="2" t="s">
        <v>132</v>
      </c>
    </row>
    <row r="319" spans="1:33" ht="15.75" x14ac:dyDescent="0.2">
      <c r="A319" s="69"/>
      <c r="B319" s="69"/>
      <c r="C319" s="69"/>
      <c r="D319" s="73"/>
      <c r="E319" s="69"/>
      <c r="F319" s="69"/>
      <c r="G319" s="16" t="s">
        <v>31</v>
      </c>
      <c r="H319" s="1">
        <f t="shared" si="31"/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</row>
    <row r="320" spans="1:33" ht="15.75" x14ac:dyDescent="0.2">
      <c r="A320" s="69"/>
      <c r="B320" s="69"/>
      <c r="C320" s="69"/>
      <c r="D320" s="73"/>
      <c r="E320" s="69"/>
      <c r="F320" s="69"/>
      <c r="G320" s="16" t="s">
        <v>32</v>
      </c>
      <c r="H320" s="1">
        <f t="shared" si="31"/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13" ht="15.75" x14ac:dyDescent="0.2">
      <c r="A321" s="69"/>
      <c r="B321" s="69"/>
      <c r="C321" s="69"/>
      <c r="D321" s="73"/>
      <c r="E321" s="69"/>
      <c r="F321" s="69"/>
      <c r="G321" s="16" t="s">
        <v>33</v>
      </c>
      <c r="H321" s="1">
        <f t="shared" si="31"/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13" s="24" customFormat="1" ht="20.45" customHeight="1" x14ac:dyDescent="0.2">
      <c r="A322" s="69"/>
      <c r="B322" s="69"/>
      <c r="C322" s="69"/>
      <c r="D322" s="73"/>
      <c r="E322" s="69"/>
      <c r="F322" s="69"/>
      <c r="G322" s="16" t="s">
        <v>34</v>
      </c>
      <c r="H322" s="1">
        <f t="shared" si="31"/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13" s="24" customFormat="1" ht="20.45" hidden="1" customHeight="1" x14ac:dyDescent="0.2">
      <c r="A323" s="69" t="s">
        <v>155</v>
      </c>
      <c r="B323" s="69" t="s">
        <v>37</v>
      </c>
      <c r="C323" s="62" t="s">
        <v>121</v>
      </c>
      <c r="D323" s="73">
        <v>25000</v>
      </c>
      <c r="E323" s="69">
        <v>2022</v>
      </c>
      <c r="F323" s="69" t="s">
        <v>31</v>
      </c>
      <c r="G323" s="16" t="s">
        <v>73</v>
      </c>
      <c r="H323" s="6">
        <f>H324+H325+H326+H327+H328+H329+H330+H331+H332+H333+H334</f>
        <v>0</v>
      </c>
      <c r="I323" s="6">
        <f>I324+I325+I326+I327+I328+I329+I330+I331+I332+I333+I334</f>
        <v>0</v>
      </c>
      <c r="J323" s="6">
        <v>0</v>
      </c>
      <c r="K323" s="6">
        <f>K324+K325+K326+K327+K328+K329</f>
        <v>0</v>
      </c>
      <c r="L323" s="6">
        <f>L324+L325+L326+L327+L328+L329+L330+L331+L332+L333+L334</f>
        <v>0</v>
      </c>
      <c r="M323" s="6">
        <v>0</v>
      </c>
    </row>
    <row r="324" spans="1:13" s="24" customFormat="1" ht="20.45" hidden="1" customHeight="1" x14ac:dyDescent="0.2">
      <c r="A324" s="69"/>
      <c r="B324" s="69"/>
      <c r="C324" s="63"/>
      <c r="D324" s="73"/>
      <c r="E324" s="69"/>
      <c r="F324" s="69"/>
      <c r="G324" s="16" t="s">
        <v>0</v>
      </c>
      <c r="H324" s="1">
        <f>J324+K324+L324+M324</f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</row>
    <row r="325" spans="1:13" s="24" customFormat="1" ht="20.45" hidden="1" customHeight="1" x14ac:dyDescent="0.2">
      <c r="A325" s="69"/>
      <c r="B325" s="69"/>
      <c r="C325" s="63"/>
      <c r="D325" s="73"/>
      <c r="E325" s="69"/>
      <c r="F325" s="69"/>
      <c r="G325" s="16" t="s">
        <v>5</v>
      </c>
      <c r="H325" s="1">
        <f t="shared" ref="H325:H334" si="32">J325+K325+L325+M325</f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</row>
    <row r="326" spans="1:13" s="24" customFormat="1" ht="20.45" hidden="1" customHeight="1" x14ac:dyDescent="0.2">
      <c r="A326" s="69"/>
      <c r="B326" s="69"/>
      <c r="C326" s="63"/>
      <c r="D326" s="73"/>
      <c r="E326" s="69"/>
      <c r="F326" s="69"/>
      <c r="G326" s="16" t="s">
        <v>1</v>
      </c>
      <c r="H326" s="1">
        <f t="shared" si="32"/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13" s="24" customFormat="1" ht="20.45" hidden="1" customHeight="1" x14ac:dyDescent="0.25">
      <c r="A327" s="69"/>
      <c r="B327" s="69"/>
      <c r="C327" s="63"/>
      <c r="D327" s="73"/>
      <c r="E327" s="69"/>
      <c r="F327" s="69"/>
      <c r="G327" s="16" t="s">
        <v>2</v>
      </c>
      <c r="H327" s="1">
        <f t="shared" si="32"/>
        <v>0</v>
      </c>
      <c r="I327" s="1">
        <v>0</v>
      </c>
      <c r="J327" s="1">
        <v>0</v>
      </c>
      <c r="K327" s="21">
        <v>0</v>
      </c>
      <c r="L327" s="21">
        <v>0</v>
      </c>
      <c r="M327" s="1">
        <v>0</v>
      </c>
    </row>
    <row r="328" spans="1:13" s="24" customFormat="1" ht="20.45" hidden="1" customHeight="1" x14ac:dyDescent="0.25">
      <c r="A328" s="69"/>
      <c r="B328" s="69"/>
      <c r="C328" s="63"/>
      <c r="D328" s="73"/>
      <c r="E328" s="69"/>
      <c r="F328" s="69"/>
      <c r="G328" s="16" t="s">
        <v>3</v>
      </c>
      <c r="H328" s="1">
        <f t="shared" si="32"/>
        <v>0</v>
      </c>
      <c r="I328" s="1">
        <v>0</v>
      </c>
      <c r="J328" s="1">
        <v>0</v>
      </c>
      <c r="K328" s="21">
        <v>0</v>
      </c>
      <c r="L328" s="21">
        <v>0</v>
      </c>
      <c r="M328" s="1">
        <v>0</v>
      </c>
    </row>
    <row r="329" spans="1:13" s="24" customFormat="1" ht="20.45" hidden="1" customHeight="1" x14ac:dyDescent="0.2">
      <c r="A329" s="69"/>
      <c r="B329" s="69"/>
      <c r="C329" s="63"/>
      <c r="D329" s="73"/>
      <c r="E329" s="69"/>
      <c r="F329" s="69"/>
      <c r="G329" s="16" t="s">
        <v>4</v>
      </c>
      <c r="H329" s="1">
        <f t="shared" si="32"/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</row>
    <row r="330" spans="1:13" s="24" customFormat="1" ht="20.45" hidden="1" customHeight="1" x14ac:dyDescent="0.2">
      <c r="A330" s="69"/>
      <c r="B330" s="69"/>
      <c r="C330" s="63"/>
      <c r="D330" s="73"/>
      <c r="E330" s="69"/>
      <c r="F330" s="69"/>
      <c r="G330" s="16" t="s">
        <v>23</v>
      </c>
      <c r="H330" s="1">
        <f t="shared" si="32"/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</row>
    <row r="331" spans="1:13" s="24" customFormat="1" ht="20.45" hidden="1" customHeight="1" x14ac:dyDescent="0.2">
      <c r="A331" s="69"/>
      <c r="B331" s="69"/>
      <c r="C331" s="63"/>
      <c r="D331" s="73"/>
      <c r="E331" s="69"/>
      <c r="F331" s="69"/>
      <c r="G331" s="16" t="s">
        <v>31</v>
      </c>
      <c r="H331" s="1">
        <f t="shared" si="32"/>
        <v>0</v>
      </c>
      <c r="I331" s="1">
        <v>0</v>
      </c>
      <c r="J331" s="1">
        <v>0</v>
      </c>
      <c r="K331" s="1">
        <f>23500-23500</f>
        <v>0</v>
      </c>
      <c r="L331" s="1">
        <f>1500-1500</f>
        <v>0</v>
      </c>
      <c r="M331" s="1">
        <v>0</v>
      </c>
    </row>
    <row r="332" spans="1:13" s="24" customFormat="1" ht="20.45" hidden="1" customHeight="1" x14ac:dyDescent="0.2">
      <c r="A332" s="69"/>
      <c r="B332" s="69"/>
      <c r="C332" s="63"/>
      <c r="D332" s="73"/>
      <c r="E332" s="69"/>
      <c r="F332" s="69"/>
      <c r="G332" s="16" t="s">
        <v>32</v>
      </c>
      <c r="H332" s="1">
        <f t="shared" si="32"/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</row>
    <row r="333" spans="1:13" s="24" customFormat="1" ht="20.45" hidden="1" customHeight="1" x14ac:dyDescent="0.2">
      <c r="A333" s="69"/>
      <c r="B333" s="69"/>
      <c r="C333" s="63"/>
      <c r="D333" s="73"/>
      <c r="E333" s="69"/>
      <c r="F333" s="69"/>
      <c r="G333" s="16" t="s">
        <v>33</v>
      </c>
      <c r="H333" s="1">
        <f t="shared" si="32"/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</row>
    <row r="334" spans="1:13" s="24" customFormat="1" ht="20.45" hidden="1" customHeight="1" x14ac:dyDescent="0.2">
      <c r="A334" s="69"/>
      <c r="B334" s="69"/>
      <c r="C334" s="64"/>
      <c r="D334" s="73"/>
      <c r="E334" s="69"/>
      <c r="F334" s="69"/>
      <c r="G334" s="16" t="s">
        <v>34</v>
      </c>
      <c r="H334" s="1">
        <f t="shared" si="32"/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13" s="24" customFormat="1" ht="110.25" x14ac:dyDescent="0.2">
      <c r="A335" s="69" t="s">
        <v>156</v>
      </c>
      <c r="B335" s="69" t="s">
        <v>123</v>
      </c>
      <c r="C335" s="69" t="s">
        <v>119</v>
      </c>
      <c r="D335" s="73">
        <v>1934.9</v>
      </c>
      <c r="E335" s="69">
        <v>2021</v>
      </c>
      <c r="F335" s="69" t="s">
        <v>23</v>
      </c>
      <c r="G335" s="16" t="s">
        <v>73</v>
      </c>
      <c r="H335" s="6">
        <f>H336+H337+H338+H339+H340+H341+H342+H343+H344+H345+H346</f>
        <v>589.1</v>
      </c>
      <c r="I335" s="6">
        <f>I336+I337+I338+I339+I340+I341</f>
        <v>0</v>
      </c>
      <c r="J335" s="6">
        <v>0</v>
      </c>
      <c r="K335" s="6">
        <f>K336+K337+K338+K339+K340+K341</f>
        <v>0</v>
      </c>
      <c r="L335" s="6">
        <f>L336+L337+L338+L339+L340+L341+L342+L343+L344+L345+L346</f>
        <v>589.1</v>
      </c>
      <c r="M335" s="6">
        <v>0</v>
      </c>
    </row>
    <row r="336" spans="1:13" s="24" customFormat="1" ht="15.75" x14ac:dyDescent="0.2">
      <c r="A336" s="69"/>
      <c r="B336" s="69"/>
      <c r="C336" s="69"/>
      <c r="D336" s="73"/>
      <c r="E336" s="69"/>
      <c r="F336" s="69"/>
      <c r="G336" s="16" t="s">
        <v>0</v>
      </c>
      <c r="H336" s="1">
        <f>J336+K336+L336+M336</f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32" s="24" customFormat="1" ht="15.75" x14ac:dyDescent="0.2">
      <c r="A337" s="69"/>
      <c r="B337" s="69"/>
      <c r="C337" s="69"/>
      <c r="D337" s="73"/>
      <c r="E337" s="69"/>
      <c r="F337" s="69"/>
      <c r="G337" s="16" t="s">
        <v>5</v>
      </c>
      <c r="H337" s="1">
        <f t="shared" ref="H337:H346" si="33">J337+K337+L337+M337</f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</row>
    <row r="338" spans="1:32" s="24" customFormat="1" ht="15.75" x14ac:dyDescent="0.2">
      <c r="A338" s="69"/>
      <c r="B338" s="69"/>
      <c r="C338" s="69"/>
      <c r="D338" s="73"/>
      <c r="E338" s="69"/>
      <c r="F338" s="69"/>
      <c r="G338" s="16" t="s">
        <v>1</v>
      </c>
      <c r="H338" s="1">
        <f t="shared" si="33"/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</row>
    <row r="339" spans="1:32" s="24" customFormat="1" ht="15.75" x14ac:dyDescent="0.25">
      <c r="A339" s="69"/>
      <c r="B339" s="69"/>
      <c r="C339" s="69"/>
      <c r="D339" s="73"/>
      <c r="E339" s="69"/>
      <c r="F339" s="69"/>
      <c r="G339" s="16" t="s">
        <v>2</v>
      </c>
      <c r="H339" s="1">
        <f t="shared" si="33"/>
        <v>0</v>
      </c>
      <c r="I339" s="1">
        <v>0</v>
      </c>
      <c r="J339" s="1">
        <v>0</v>
      </c>
      <c r="K339" s="21">
        <v>0</v>
      </c>
      <c r="L339" s="21">
        <v>0</v>
      </c>
      <c r="M339" s="1">
        <v>0</v>
      </c>
    </row>
    <row r="340" spans="1:32" s="24" customFormat="1" ht="15.75" x14ac:dyDescent="0.25">
      <c r="A340" s="69"/>
      <c r="B340" s="69"/>
      <c r="C340" s="69"/>
      <c r="D340" s="73"/>
      <c r="E340" s="69"/>
      <c r="F340" s="69"/>
      <c r="G340" s="16" t="s">
        <v>3</v>
      </c>
      <c r="H340" s="1">
        <f t="shared" si="33"/>
        <v>0</v>
      </c>
      <c r="I340" s="1">
        <v>0</v>
      </c>
      <c r="J340" s="1">
        <v>0</v>
      </c>
      <c r="K340" s="21">
        <v>0</v>
      </c>
      <c r="L340" s="21">
        <v>0</v>
      </c>
      <c r="M340" s="1">
        <v>0</v>
      </c>
    </row>
    <row r="341" spans="1:32" s="24" customFormat="1" ht="15.75" x14ac:dyDescent="0.2">
      <c r="A341" s="69"/>
      <c r="B341" s="69"/>
      <c r="C341" s="69"/>
      <c r="D341" s="73"/>
      <c r="E341" s="69"/>
      <c r="F341" s="69"/>
      <c r="G341" s="16" t="s">
        <v>4</v>
      </c>
      <c r="H341" s="1">
        <f t="shared" si="33"/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</row>
    <row r="342" spans="1:32" s="24" customFormat="1" ht="20.25" x14ac:dyDescent="0.3">
      <c r="A342" s="69"/>
      <c r="B342" s="69"/>
      <c r="C342" s="69"/>
      <c r="D342" s="73"/>
      <c r="E342" s="69"/>
      <c r="F342" s="69"/>
      <c r="G342" s="16" t="s">
        <v>23</v>
      </c>
      <c r="H342" s="1">
        <f t="shared" si="33"/>
        <v>589.1</v>
      </c>
      <c r="I342" s="1">
        <v>0</v>
      </c>
      <c r="J342" s="1">
        <v>0</v>
      </c>
      <c r="K342" s="1">
        <v>0</v>
      </c>
      <c r="L342" s="1">
        <v>589.1</v>
      </c>
      <c r="M342" s="1">
        <v>0</v>
      </c>
      <c r="AC342" s="28"/>
      <c r="AD342" s="28"/>
      <c r="AE342" s="28"/>
      <c r="AF342" s="28"/>
    </row>
    <row r="343" spans="1:32" s="24" customFormat="1" ht="15.75" x14ac:dyDescent="0.2">
      <c r="A343" s="69"/>
      <c r="B343" s="69"/>
      <c r="C343" s="69"/>
      <c r="D343" s="73"/>
      <c r="E343" s="69"/>
      <c r="F343" s="69"/>
      <c r="G343" s="16" t="s">
        <v>31</v>
      </c>
      <c r="H343" s="1">
        <f t="shared" si="33"/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32" s="24" customFormat="1" ht="15.75" x14ac:dyDescent="0.2">
      <c r="A344" s="69"/>
      <c r="B344" s="69"/>
      <c r="C344" s="69"/>
      <c r="D344" s="73"/>
      <c r="E344" s="69"/>
      <c r="F344" s="69"/>
      <c r="G344" s="16" t="s">
        <v>32</v>
      </c>
      <c r="H344" s="1">
        <f t="shared" si="33"/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32" s="24" customFormat="1" ht="15.75" x14ac:dyDescent="0.2">
      <c r="A345" s="69"/>
      <c r="B345" s="69"/>
      <c r="C345" s="69"/>
      <c r="D345" s="73"/>
      <c r="E345" s="69"/>
      <c r="F345" s="69"/>
      <c r="G345" s="16" t="s">
        <v>33</v>
      </c>
      <c r="H345" s="1">
        <f t="shared" si="33"/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</row>
    <row r="346" spans="1:32" s="24" customFormat="1" ht="15.75" x14ac:dyDescent="0.2">
      <c r="A346" s="69"/>
      <c r="B346" s="69"/>
      <c r="C346" s="69"/>
      <c r="D346" s="73"/>
      <c r="E346" s="69"/>
      <c r="F346" s="69"/>
      <c r="G346" s="16" t="s">
        <v>34</v>
      </c>
      <c r="H346" s="1">
        <f t="shared" si="33"/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32" s="24" customFormat="1" ht="110.25" hidden="1" x14ac:dyDescent="0.2">
      <c r="A347" s="69" t="s">
        <v>150</v>
      </c>
      <c r="B347" s="69" t="s">
        <v>37</v>
      </c>
      <c r="C347" s="69" t="s">
        <v>117</v>
      </c>
      <c r="D347" s="73">
        <v>4000</v>
      </c>
      <c r="E347" s="69">
        <v>2021</v>
      </c>
      <c r="F347" s="69" t="s">
        <v>23</v>
      </c>
      <c r="G347" s="16" t="s">
        <v>73</v>
      </c>
      <c r="H347" s="6">
        <f>H348+H349+H350+H351+H352+H353+H354+H355+H356+H357+H358</f>
        <v>0</v>
      </c>
      <c r="I347" s="6">
        <f>I354</f>
        <v>0</v>
      </c>
      <c r="J347" s="6">
        <v>0</v>
      </c>
      <c r="K347" s="6">
        <f>K348+K349+K350+K351+K352+K353</f>
        <v>0</v>
      </c>
      <c r="L347" s="6">
        <f>L348+L349+L350+L351+L352+L353+L354+L355+L356+L357+L358</f>
        <v>0</v>
      </c>
      <c r="M347" s="6">
        <v>0</v>
      </c>
    </row>
    <row r="348" spans="1:32" s="24" customFormat="1" ht="15.75" hidden="1" x14ac:dyDescent="0.2">
      <c r="A348" s="69"/>
      <c r="B348" s="69"/>
      <c r="C348" s="69"/>
      <c r="D348" s="73"/>
      <c r="E348" s="69"/>
      <c r="F348" s="69"/>
      <c r="G348" s="16" t="s">
        <v>0</v>
      </c>
      <c r="H348" s="1">
        <f>J348+K348+L348+M348</f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32" s="24" customFormat="1" ht="15.75" hidden="1" x14ac:dyDescent="0.2">
      <c r="A349" s="69"/>
      <c r="B349" s="69"/>
      <c r="C349" s="69"/>
      <c r="D349" s="73"/>
      <c r="E349" s="69"/>
      <c r="F349" s="69"/>
      <c r="G349" s="16" t="s">
        <v>5</v>
      </c>
      <c r="H349" s="1">
        <f t="shared" ref="H349:H358" si="34">J349+K349+L349+M349</f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</row>
    <row r="350" spans="1:32" s="24" customFormat="1" ht="15.75" hidden="1" x14ac:dyDescent="0.2">
      <c r="A350" s="69"/>
      <c r="B350" s="69"/>
      <c r="C350" s="69"/>
      <c r="D350" s="73"/>
      <c r="E350" s="69"/>
      <c r="F350" s="69"/>
      <c r="G350" s="16" t="s">
        <v>1</v>
      </c>
      <c r="H350" s="1">
        <f t="shared" si="34"/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32" s="24" customFormat="1" ht="15.75" hidden="1" x14ac:dyDescent="0.25">
      <c r="A351" s="69"/>
      <c r="B351" s="69"/>
      <c r="C351" s="69"/>
      <c r="D351" s="73"/>
      <c r="E351" s="69"/>
      <c r="F351" s="69"/>
      <c r="G351" s="16" t="s">
        <v>2</v>
      </c>
      <c r="H351" s="1">
        <f t="shared" si="34"/>
        <v>0</v>
      </c>
      <c r="I351" s="1">
        <v>0</v>
      </c>
      <c r="J351" s="1">
        <v>0</v>
      </c>
      <c r="K351" s="21">
        <v>0</v>
      </c>
      <c r="L351" s="21">
        <v>0</v>
      </c>
      <c r="M351" s="1">
        <v>0</v>
      </c>
    </row>
    <row r="352" spans="1:32" s="24" customFormat="1" ht="15.75" hidden="1" x14ac:dyDescent="0.25">
      <c r="A352" s="69"/>
      <c r="B352" s="69"/>
      <c r="C352" s="69"/>
      <c r="D352" s="73"/>
      <c r="E352" s="69"/>
      <c r="F352" s="69"/>
      <c r="G352" s="16" t="s">
        <v>3</v>
      </c>
      <c r="H352" s="1">
        <f t="shared" si="34"/>
        <v>0</v>
      </c>
      <c r="I352" s="1">
        <v>0</v>
      </c>
      <c r="J352" s="1">
        <v>0</v>
      </c>
      <c r="K352" s="21">
        <v>0</v>
      </c>
      <c r="L352" s="21">
        <v>0</v>
      </c>
      <c r="M352" s="1">
        <v>0</v>
      </c>
    </row>
    <row r="353" spans="1:13" s="24" customFormat="1" ht="15.75" hidden="1" x14ac:dyDescent="0.2">
      <c r="A353" s="69"/>
      <c r="B353" s="69"/>
      <c r="C353" s="69"/>
      <c r="D353" s="73"/>
      <c r="E353" s="69"/>
      <c r="F353" s="69"/>
      <c r="G353" s="16" t="s">
        <v>4</v>
      </c>
      <c r="H353" s="1">
        <f t="shared" si="34"/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</row>
    <row r="354" spans="1:13" s="24" customFormat="1" ht="15.75" hidden="1" x14ac:dyDescent="0.2">
      <c r="A354" s="69"/>
      <c r="B354" s="69"/>
      <c r="C354" s="69"/>
      <c r="D354" s="73"/>
      <c r="E354" s="69"/>
      <c r="F354" s="69"/>
      <c r="G354" s="16" t="s">
        <v>23</v>
      </c>
      <c r="H354" s="1">
        <f t="shared" si="34"/>
        <v>0</v>
      </c>
      <c r="I354" s="1">
        <f>4000-4000</f>
        <v>0</v>
      </c>
      <c r="J354" s="1">
        <v>0</v>
      </c>
      <c r="K354" s="1">
        <v>0</v>
      </c>
      <c r="L354" s="1">
        <f>4000-4000</f>
        <v>0</v>
      </c>
      <c r="M354" s="1">
        <v>0</v>
      </c>
    </row>
    <row r="355" spans="1:13" s="24" customFormat="1" ht="15.75" hidden="1" x14ac:dyDescent="0.2">
      <c r="A355" s="69"/>
      <c r="B355" s="69"/>
      <c r="C355" s="69"/>
      <c r="D355" s="73"/>
      <c r="E355" s="69"/>
      <c r="F355" s="69"/>
      <c r="G355" s="16" t="s">
        <v>31</v>
      </c>
      <c r="H355" s="1">
        <f t="shared" si="34"/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 s="24" customFormat="1" ht="15.75" hidden="1" x14ac:dyDescent="0.2">
      <c r="A356" s="69"/>
      <c r="B356" s="69"/>
      <c r="C356" s="69"/>
      <c r="D356" s="73"/>
      <c r="E356" s="69"/>
      <c r="F356" s="69"/>
      <c r="G356" s="16" t="s">
        <v>32</v>
      </c>
      <c r="H356" s="1">
        <f t="shared" si="34"/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</row>
    <row r="357" spans="1:13" s="24" customFormat="1" ht="15.75" hidden="1" x14ac:dyDescent="0.2">
      <c r="A357" s="69"/>
      <c r="B357" s="69"/>
      <c r="C357" s="69"/>
      <c r="D357" s="73"/>
      <c r="E357" s="69"/>
      <c r="F357" s="69"/>
      <c r="G357" s="16" t="s">
        <v>33</v>
      </c>
      <c r="H357" s="1">
        <f t="shared" si="34"/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13" s="24" customFormat="1" ht="15.75" hidden="1" x14ac:dyDescent="0.2">
      <c r="A358" s="69"/>
      <c r="B358" s="69"/>
      <c r="C358" s="69"/>
      <c r="D358" s="73"/>
      <c r="E358" s="69"/>
      <c r="F358" s="69"/>
      <c r="G358" s="16" t="s">
        <v>34</v>
      </c>
      <c r="H358" s="1">
        <f t="shared" si="34"/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</row>
    <row r="359" spans="1:13" s="24" customFormat="1" ht="110.25" x14ac:dyDescent="0.2">
      <c r="A359" s="69" t="s">
        <v>157</v>
      </c>
      <c r="B359" s="69" t="s">
        <v>37</v>
      </c>
      <c r="C359" s="69" t="s">
        <v>118</v>
      </c>
      <c r="D359" s="73">
        <v>2700</v>
      </c>
      <c r="E359" s="69">
        <v>2021</v>
      </c>
      <c r="F359" s="69" t="s">
        <v>23</v>
      </c>
      <c r="G359" s="16" t="s">
        <v>73</v>
      </c>
      <c r="H359" s="1">
        <f>H360+H361+H362+H363+H364+H365+H366+H367+H368+H369+H370</f>
        <v>2648</v>
      </c>
      <c r="I359" s="1">
        <f t="shared" ref="I359:M359" si="35">I360+I361+I362+I363+I364+I365+I366+I367+I368+I369+I370</f>
        <v>2700</v>
      </c>
      <c r="J359" s="1">
        <f t="shared" si="35"/>
        <v>0</v>
      </c>
      <c r="K359" s="1">
        <f t="shared" si="35"/>
        <v>0</v>
      </c>
      <c r="L359" s="1">
        <f t="shared" si="35"/>
        <v>2648</v>
      </c>
      <c r="M359" s="1">
        <f t="shared" si="35"/>
        <v>0</v>
      </c>
    </row>
    <row r="360" spans="1:13" s="24" customFormat="1" ht="15.75" x14ac:dyDescent="0.2">
      <c r="A360" s="69"/>
      <c r="B360" s="69"/>
      <c r="C360" s="69"/>
      <c r="D360" s="73"/>
      <c r="E360" s="69"/>
      <c r="F360" s="69"/>
      <c r="G360" s="16" t="s">
        <v>0</v>
      </c>
      <c r="H360" s="1">
        <f>J360+K360+L360+M360</f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 s="24" customFormat="1" ht="15.75" x14ac:dyDescent="0.2">
      <c r="A361" s="69"/>
      <c r="B361" s="69"/>
      <c r="C361" s="69"/>
      <c r="D361" s="73"/>
      <c r="E361" s="69"/>
      <c r="F361" s="69"/>
      <c r="G361" s="16" t="s">
        <v>5</v>
      </c>
      <c r="H361" s="1">
        <f t="shared" ref="H361:H364" si="36">J361+K361+L361+M361</f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</row>
    <row r="362" spans="1:13" s="24" customFormat="1" ht="15.75" x14ac:dyDescent="0.2">
      <c r="A362" s="69"/>
      <c r="B362" s="69"/>
      <c r="C362" s="69"/>
      <c r="D362" s="73"/>
      <c r="E362" s="69"/>
      <c r="F362" s="69"/>
      <c r="G362" s="16" t="s">
        <v>1</v>
      </c>
      <c r="H362" s="1">
        <f>J362+K362+L362+M362</f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 s="24" customFormat="1" ht="15.75" x14ac:dyDescent="0.25">
      <c r="A363" s="69"/>
      <c r="B363" s="69"/>
      <c r="C363" s="69"/>
      <c r="D363" s="73"/>
      <c r="E363" s="69"/>
      <c r="F363" s="69"/>
      <c r="G363" s="16" t="s">
        <v>2</v>
      </c>
      <c r="H363" s="1">
        <f t="shared" si="36"/>
        <v>0</v>
      </c>
      <c r="I363" s="1">
        <v>0</v>
      </c>
      <c r="J363" s="1">
        <v>0</v>
      </c>
      <c r="K363" s="21">
        <v>0</v>
      </c>
      <c r="L363" s="21">
        <v>0</v>
      </c>
      <c r="M363" s="1">
        <v>0</v>
      </c>
    </row>
    <row r="364" spans="1:13" s="24" customFormat="1" ht="15.75" x14ac:dyDescent="0.25">
      <c r="A364" s="69"/>
      <c r="B364" s="69"/>
      <c r="C364" s="69"/>
      <c r="D364" s="73"/>
      <c r="E364" s="69"/>
      <c r="F364" s="69"/>
      <c r="G364" s="16" t="s">
        <v>3</v>
      </c>
      <c r="H364" s="1">
        <f t="shared" si="36"/>
        <v>0</v>
      </c>
      <c r="I364" s="1">
        <v>0</v>
      </c>
      <c r="J364" s="1">
        <v>0</v>
      </c>
      <c r="K364" s="21">
        <v>0</v>
      </c>
      <c r="L364" s="21">
        <v>0</v>
      </c>
      <c r="M364" s="1">
        <v>0</v>
      </c>
    </row>
    <row r="365" spans="1:13" s="24" customFormat="1" ht="15.75" x14ac:dyDescent="0.2">
      <c r="A365" s="69"/>
      <c r="B365" s="69"/>
      <c r="C365" s="69"/>
      <c r="D365" s="73"/>
      <c r="E365" s="69"/>
      <c r="F365" s="69"/>
      <c r="G365" s="16" t="s">
        <v>4</v>
      </c>
      <c r="H365" s="1">
        <f>J365+K365+L365+M365</f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</row>
    <row r="366" spans="1:13" s="24" customFormat="1" ht="15.75" x14ac:dyDescent="0.2">
      <c r="A366" s="69"/>
      <c r="B366" s="69"/>
      <c r="C366" s="69"/>
      <c r="D366" s="73"/>
      <c r="E366" s="69"/>
      <c r="F366" s="69"/>
      <c r="G366" s="16" t="s">
        <v>23</v>
      </c>
      <c r="H366" s="1">
        <f t="shared" ref="H366:H370" si="37">J366+K366+L366+M366</f>
        <v>2648</v>
      </c>
      <c r="I366" s="1">
        <v>2700</v>
      </c>
      <c r="J366" s="1">
        <v>0</v>
      </c>
      <c r="K366" s="1">
        <v>0</v>
      </c>
      <c r="L366" s="1">
        <v>2648</v>
      </c>
      <c r="M366" s="1">
        <v>0</v>
      </c>
    </row>
    <row r="367" spans="1:13" s="24" customFormat="1" ht="15.75" x14ac:dyDescent="0.2">
      <c r="A367" s="69"/>
      <c r="B367" s="69"/>
      <c r="C367" s="69"/>
      <c r="D367" s="73"/>
      <c r="E367" s="69"/>
      <c r="F367" s="69"/>
      <c r="G367" s="16" t="s">
        <v>31</v>
      </c>
      <c r="H367" s="1">
        <f t="shared" si="37"/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13" s="24" customFormat="1" ht="15.75" x14ac:dyDescent="0.2">
      <c r="A368" s="69"/>
      <c r="B368" s="69"/>
      <c r="C368" s="69"/>
      <c r="D368" s="73"/>
      <c r="E368" s="69"/>
      <c r="F368" s="69"/>
      <c r="G368" s="16" t="s">
        <v>32</v>
      </c>
      <c r="H368" s="1">
        <f t="shared" si="37"/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</row>
    <row r="369" spans="1:13" s="24" customFormat="1" ht="15.75" x14ac:dyDescent="0.2">
      <c r="A369" s="69"/>
      <c r="B369" s="69"/>
      <c r="C369" s="69"/>
      <c r="D369" s="73"/>
      <c r="E369" s="69"/>
      <c r="F369" s="69"/>
      <c r="G369" s="16" t="s">
        <v>33</v>
      </c>
      <c r="H369" s="1">
        <f t="shared" si="37"/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</row>
    <row r="370" spans="1:13" s="24" customFormat="1" ht="15.75" x14ac:dyDescent="0.2">
      <c r="A370" s="69"/>
      <c r="B370" s="69"/>
      <c r="C370" s="69"/>
      <c r="D370" s="73"/>
      <c r="E370" s="69"/>
      <c r="F370" s="69"/>
      <c r="G370" s="16" t="s">
        <v>34</v>
      </c>
      <c r="H370" s="1">
        <f t="shared" si="37"/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</row>
    <row r="371" spans="1:13" s="24" customFormat="1" ht="110.25" x14ac:dyDescent="0.2">
      <c r="A371" s="69" t="s">
        <v>158</v>
      </c>
      <c r="B371" s="69" t="s">
        <v>85</v>
      </c>
      <c r="C371" s="69" t="s">
        <v>85</v>
      </c>
      <c r="D371" s="73">
        <v>451</v>
      </c>
      <c r="E371" s="69">
        <v>2021</v>
      </c>
      <c r="F371" s="69" t="s">
        <v>23</v>
      </c>
      <c r="G371" s="16" t="s">
        <v>73</v>
      </c>
      <c r="H371" s="1">
        <f>H372+H373+H374+H375+H376+H377+H378+H379+H380+H381+H382</f>
        <v>251.1</v>
      </c>
      <c r="I371" s="1">
        <f>I372+I373+I374+I375+I376+I377+I378+I379+I380+I381+I382</f>
        <v>0</v>
      </c>
      <c r="J371" s="1">
        <f t="shared" ref="J371:M371" si="38">J372+J373+J374+J375+J376+J377+J378+J379+J380+J381+J382</f>
        <v>0</v>
      </c>
      <c r="K371" s="1">
        <f t="shared" si="38"/>
        <v>0</v>
      </c>
      <c r="L371" s="1">
        <f t="shared" si="38"/>
        <v>251.1</v>
      </c>
      <c r="M371" s="1">
        <f t="shared" si="38"/>
        <v>0</v>
      </c>
    </row>
    <row r="372" spans="1:13" s="24" customFormat="1" ht="15.75" x14ac:dyDescent="0.2">
      <c r="A372" s="69"/>
      <c r="B372" s="69"/>
      <c r="C372" s="69"/>
      <c r="D372" s="73"/>
      <c r="E372" s="69"/>
      <c r="F372" s="69"/>
      <c r="G372" s="16" t="s">
        <v>0</v>
      </c>
      <c r="H372" s="1">
        <f>J372+K372+L372+M372</f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</row>
    <row r="373" spans="1:13" s="24" customFormat="1" ht="15.75" x14ac:dyDescent="0.2">
      <c r="A373" s="69"/>
      <c r="B373" s="69"/>
      <c r="C373" s="69"/>
      <c r="D373" s="73"/>
      <c r="E373" s="69"/>
      <c r="F373" s="69"/>
      <c r="G373" s="16" t="s">
        <v>5</v>
      </c>
      <c r="H373" s="1">
        <f t="shared" ref="H373:H376" si="39">J373+K373+L373+M373</f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</row>
    <row r="374" spans="1:13" s="24" customFormat="1" ht="15.75" x14ac:dyDescent="0.2">
      <c r="A374" s="69"/>
      <c r="B374" s="69"/>
      <c r="C374" s="69"/>
      <c r="D374" s="73"/>
      <c r="E374" s="69"/>
      <c r="F374" s="69"/>
      <c r="G374" s="16" t="s">
        <v>1</v>
      </c>
      <c r="H374" s="1">
        <f>J374+K374+L374+M374</f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</row>
    <row r="375" spans="1:13" s="24" customFormat="1" ht="15.75" x14ac:dyDescent="0.2">
      <c r="A375" s="69"/>
      <c r="B375" s="69"/>
      <c r="C375" s="69"/>
      <c r="D375" s="73"/>
      <c r="E375" s="69"/>
      <c r="F375" s="69"/>
      <c r="G375" s="16" t="s">
        <v>2</v>
      </c>
      <c r="H375" s="1">
        <f t="shared" si="39"/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13" s="24" customFormat="1" ht="15.75" x14ac:dyDescent="0.2">
      <c r="A376" s="69"/>
      <c r="B376" s="69"/>
      <c r="C376" s="69"/>
      <c r="D376" s="73"/>
      <c r="E376" s="69"/>
      <c r="F376" s="69"/>
      <c r="G376" s="16" t="s">
        <v>3</v>
      </c>
      <c r="H376" s="1">
        <f t="shared" si="39"/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13" s="24" customFormat="1" ht="15.75" x14ac:dyDescent="0.2">
      <c r="A377" s="69"/>
      <c r="B377" s="69"/>
      <c r="C377" s="69"/>
      <c r="D377" s="73"/>
      <c r="E377" s="69"/>
      <c r="F377" s="69"/>
      <c r="G377" s="16" t="s">
        <v>4</v>
      </c>
      <c r="H377" s="1">
        <f>J377+K377+L377+M377</f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</row>
    <row r="378" spans="1:13" s="24" customFormat="1" ht="15.75" x14ac:dyDescent="0.2">
      <c r="A378" s="69"/>
      <c r="B378" s="69"/>
      <c r="C378" s="69"/>
      <c r="D378" s="73"/>
      <c r="E378" s="69"/>
      <c r="F378" s="69"/>
      <c r="G378" s="16" t="s">
        <v>23</v>
      </c>
      <c r="H378" s="1">
        <f t="shared" ref="H378:H382" si="40">J378+K378+L378+M378</f>
        <v>251.1</v>
      </c>
      <c r="I378" s="1">
        <v>0</v>
      </c>
      <c r="J378" s="1">
        <v>0</v>
      </c>
      <c r="K378" s="1">
        <v>0</v>
      </c>
      <c r="L378" s="1">
        <f>451-199.9</f>
        <v>251.1</v>
      </c>
      <c r="M378" s="1">
        <v>0</v>
      </c>
    </row>
    <row r="379" spans="1:13" s="24" customFormat="1" ht="15.75" x14ac:dyDescent="0.2">
      <c r="A379" s="69"/>
      <c r="B379" s="69"/>
      <c r="C379" s="69"/>
      <c r="D379" s="73"/>
      <c r="E379" s="69"/>
      <c r="F379" s="69"/>
      <c r="G379" s="16" t="s">
        <v>31</v>
      </c>
      <c r="H379" s="1">
        <f t="shared" si="40"/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13" s="24" customFormat="1" ht="15.75" x14ac:dyDescent="0.2">
      <c r="A380" s="69"/>
      <c r="B380" s="69"/>
      <c r="C380" s="69"/>
      <c r="D380" s="73"/>
      <c r="E380" s="69"/>
      <c r="F380" s="69"/>
      <c r="G380" s="16" t="s">
        <v>32</v>
      </c>
      <c r="H380" s="1">
        <f t="shared" si="40"/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</row>
    <row r="381" spans="1:13" s="24" customFormat="1" ht="15.75" x14ac:dyDescent="0.2">
      <c r="A381" s="69"/>
      <c r="B381" s="69"/>
      <c r="C381" s="69"/>
      <c r="D381" s="73"/>
      <c r="E381" s="69"/>
      <c r="F381" s="69"/>
      <c r="G381" s="16" t="s">
        <v>33</v>
      </c>
      <c r="H381" s="1">
        <f t="shared" si="40"/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</row>
    <row r="382" spans="1:13" s="24" customFormat="1" ht="15.75" x14ac:dyDescent="0.2">
      <c r="A382" s="69"/>
      <c r="B382" s="62"/>
      <c r="C382" s="69"/>
      <c r="D382" s="73"/>
      <c r="E382" s="69"/>
      <c r="F382" s="69"/>
      <c r="G382" s="16" t="s">
        <v>34</v>
      </c>
      <c r="H382" s="1">
        <f t="shared" si="40"/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</row>
    <row r="383" spans="1:13" s="24" customFormat="1" ht="121.5" customHeight="1" x14ac:dyDescent="0.2">
      <c r="A383" s="29" t="s">
        <v>159</v>
      </c>
      <c r="B383" s="30"/>
      <c r="C383" s="30"/>
      <c r="D383" s="31"/>
      <c r="E383" s="30"/>
      <c r="F383" s="30" t="s">
        <v>152</v>
      </c>
      <c r="G383" s="16" t="s">
        <v>73</v>
      </c>
      <c r="H383" s="1">
        <f>H384+H385+H386+H387+H388+H389+H390+H391+H392+H393+H394</f>
        <v>5663396</v>
      </c>
      <c r="I383" s="1">
        <f>I384+I385+I386+I387+I388+I389+I390+I391+I392+I393+I394</f>
        <v>0</v>
      </c>
      <c r="J383" s="1">
        <f t="shared" ref="J383:M383" si="41">J384+J385+J386+J387+J388+J389+J390+J391+J392+J393+J394</f>
        <v>0</v>
      </c>
      <c r="K383" s="1">
        <f>K384+K385+K386+K387+K388+K389+K390+K391+K392+K393+K394</f>
        <v>5606761.9000000004</v>
      </c>
      <c r="L383" s="1">
        <f t="shared" si="41"/>
        <v>56634.1</v>
      </c>
      <c r="M383" s="1">
        <f t="shared" si="41"/>
        <v>0</v>
      </c>
    </row>
    <row r="384" spans="1:13" s="24" customFormat="1" ht="21" customHeight="1" x14ac:dyDescent="0.2">
      <c r="A384" s="75"/>
      <c r="B384" s="57"/>
      <c r="C384" s="47"/>
      <c r="D384" s="53"/>
      <c r="E384" s="47"/>
      <c r="F384" s="46"/>
      <c r="G384" s="16" t="s">
        <v>0</v>
      </c>
      <c r="H384" s="1">
        <f>J384+K384+L384+M384</f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13" s="24" customFormat="1" ht="21" customHeight="1" x14ac:dyDescent="0.2">
      <c r="A385" s="75"/>
      <c r="B385" s="57"/>
      <c r="C385" s="32"/>
      <c r="D385" s="33"/>
      <c r="E385" s="32"/>
      <c r="F385" s="32"/>
      <c r="G385" s="16" t="s">
        <v>5</v>
      </c>
      <c r="H385" s="1">
        <f t="shared" ref="H385" si="42">J385+K385+L385+M385</f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3" s="24" customFormat="1" ht="21" customHeight="1" x14ac:dyDescent="0.2">
      <c r="A386" s="92"/>
      <c r="B386" s="65"/>
      <c r="C386" s="65"/>
      <c r="D386" s="91"/>
      <c r="E386" s="65"/>
      <c r="F386" s="65"/>
      <c r="G386" s="16" t="s">
        <v>1</v>
      </c>
      <c r="H386" s="1">
        <f>J386+K386+L386+M386</f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</row>
    <row r="387" spans="1:13" s="24" customFormat="1" ht="21" customHeight="1" x14ac:dyDescent="0.2">
      <c r="A387" s="92"/>
      <c r="B387" s="65"/>
      <c r="C387" s="65"/>
      <c r="D387" s="91"/>
      <c r="E387" s="65"/>
      <c r="F387" s="65"/>
      <c r="G387" s="16" t="s">
        <v>2</v>
      </c>
      <c r="H387" s="1">
        <f t="shared" ref="H387:H388" si="43">J387+K387+L387+M387</f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3" s="24" customFormat="1" ht="21" customHeight="1" x14ac:dyDescent="0.2">
      <c r="A388" s="63"/>
      <c r="B388" s="65"/>
      <c r="C388" s="51"/>
      <c r="D388" s="84"/>
      <c r="E388" s="65"/>
      <c r="F388" s="65"/>
      <c r="G388" s="16" t="s">
        <v>3</v>
      </c>
      <c r="H388" s="1">
        <f t="shared" si="43"/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3" s="24" customFormat="1" ht="21" customHeight="1" x14ac:dyDescent="0.2">
      <c r="A389" s="63"/>
      <c r="B389" s="65"/>
      <c r="C389" s="51"/>
      <c r="D389" s="84"/>
      <c r="E389" s="65"/>
      <c r="F389" s="65"/>
      <c r="G389" s="16" t="s">
        <v>4</v>
      </c>
      <c r="H389" s="1">
        <f>J389+K389+L389+M389</f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13" s="24" customFormat="1" ht="21" customHeight="1" x14ac:dyDescent="0.2">
      <c r="A390" s="63"/>
      <c r="B390" s="32"/>
      <c r="C390" s="47"/>
      <c r="D390" s="33"/>
      <c r="E390" s="32"/>
      <c r="F390" s="32"/>
      <c r="G390" s="16" t="s">
        <v>23</v>
      </c>
      <c r="H390" s="1">
        <f t="shared" ref="H390:H394" si="44">J390+K390+L390+M390</f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</row>
    <row r="391" spans="1:13" s="24" customFormat="1" ht="21" customHeight="1" x14ac:dyDescent="0.2">
      <c r="A391" s="63"/>
      <c r="B391" s="65"/>
      <c r="C391" s="65"/>
      <c r="D391" s="84"/>
      <c r="E391" s="65"/>
      <c r="F391" s="65"/>
      <c r="G391" s="16" t="s">
        <v>31</v>
      </c>
      <c r="H391" s="1">
        <f t="shared" si="44"/>
        <v>1473599.2000000002</v>
      </c>
      <c r="I391" s="1">
        <v>0</v>
      </c>
      <c r="J391" s="1">
        <v>0</v>
      </c>
      <c r="K391" s="1">
        <f t="shared" ref="K391:L393" si="45">K403+K415+K427+K439</f>
        <v>1458863.1</v>
      </c>
      <c r="L391" s="1">
        <f t="shared" si="45"/>
        <v>14736.1</v>
      </c>
      <c r="M391" s="1">
        <v>0</v>
      </c>
    </row>
    <row r="392" spans="1:13" s="24" customFormat="1" ht="21" customHeight="1" x14ac:dyDescent="0.2">
      <c r="A392" s="63"/>
      <c r="B392" s="65"/>
      <c r="C392" s="65"/>
      <c r="D392" s="84"/>
      <c r="E392" s="65"/>
      <c r="F392" s="65"/>
      <c r="G392" s="16" t="s">
        <v>32</v>
      </c>
      <c r="H392" s="1">
        <f t="shared" si="44"/>
        <v>1644898.4</v>
      </c>
      <c r="I392" s="1">
        <v>0</v>
      </c>
      <c r="J392" s="1">
        <v>0</v>
      </c>
      <c r="K392" s="1">
        <f>K404+K416+K428+K440</f>
        <v>1628449.4</v>
      </c>
      <c r="L392" s="1">
        <f t="shared" si="45"/>
        <v>16449</v>
      </c>
      <c r="M392" s="1">
        <v>0</v>
      </c>
    </row>
    <row r="393" spans="1:13" s="24" customFormat="1" ht="21" customHeight="1" x14ac:dyDescent="0.2">
      <c r="A393" s="63"/>
      <c r="B393" s="65"/>
      <c r="C393" s="65"/>
      <c r="D393" s="84"/>
      <c r="E393" s="65"/>
      <c r="F393" s="65"/>
      <c r="G393" s="16" t="s">
        <v>33</v>
      </c>
      <c r="H393" s="1">
        <f t="shared" si="44"/>
        <v>2544898.4</v>
      </c>
      <c r="I393" s="1">
        <v>0</v>
      </c>
      <c r="J393" s="1">
        <v>0</v>
      </c>
      <c r="K393" s="1">
        <f t="shared" si="45"/>
        <v>2519449.4</v>
      </c>
      <c r="L393" s="1">
        <f t="shared" si="45"/>
        <v>25449</v>
      </c>
      <c r="M393" s="1">
        <v>0</v>
      </c>
    </row>
    <row r="394" spans="1:13" s="24" customFormat="1" ht="21" customHeight="1" x14ac:dyDescent="0.2">
      <c r="A394" s="64"/>
      <c r="B394" s="93"/>
      <c r="C394" s="93"/>
      <c r="D394" s="94"/>
      <c r="E394" s="93"/>
      <c r="F394" s="93"/>
      <c r="G394" s="16" t="s">
        <v>34</v>
      </c>
      <c r="H394" s="1">
        <f t="shared" si="44"/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</row>
    <row r="395" spans="1:13" s="24" customFormat="1" ht="100.5" customHeight="1" x14ac:dyDescent="0.2">
      <c r="A395" s="29" t="s">
        <v>160</v>
      </c>
      <c r="B395" s="101" t="s">
        <v>166</v>
      </c>
      <c r="C395" s="56" t="s">
        <v>129</v>
      </c>
      <c r="D395" s="59">
        <v>1200000</v>
      </c>
      <c r="E395" s="56">
        <v>2021</v>
      </c>
      <c r="F395" s="50" t="s">
        <v>130</v>
      </c>
      <c r="G395" s="16" t="s">
        <v>73</v>
      </c>
      <c r="H395" s="1">
        <f>H396+H397+H398+H399+H400+H401+H402+H403+H404+H405+H406</f>
        <v>1200000</v>
      </c>
      <c r="I395" s="1">
        <f>I396+I397+I398+I399+I400+I401+I402+I403+I404+I405+I406</f>
        <v>70944.100000000006</v>
      </c>
      <c r="J395" s="1">
        <f t="shared" ref="J395:M395" si="46">J396+J397+J398+J399+J400+J401+J402+J403+J404+J405+J406</f>
        <v>0</v>
      </c>
      <c r="K395" s="1">
        <f t="shared" si="46"/>
        <v>1188000</v>
      </c>
      <c r="L395" s="1">
        <f t="shared" si="46"/>
        <v>12000</v>
      </c>
      <c r="M395" s="1">
        <f t="shared" si="46"/>
        <v>0</v>
      </c>
    </row>
    <row r="396" spans="1:13" s="24" customFormat="1" ht="18" customHeight="1" x14ac:dyDescent="0.2">
      <c r="A396" s="75"/>
      <c r="B396" s="102"/>
      <c r="C396" s="57"/>
      <c r="D396" s="60"/>
      <c r="E396" s="57"/>
      <c r="F396" s="51"/>
      <c r="G396" s="16" t="s">
        <v>0</v>
      </c>
      <c r="H396" s="1">
        <f>J396+K396+L396+M396</f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</row>
    <row r="397" spans="1:13" s="24" customFormat="1" ht="18" customHeight="1" x14ac:dyDescent="0.2">
      <c r="A397" s="75"/>
      <c r="B397" s="102"/>
      <c r="C397" s="57"/>
      <c r="D397" s="60"/>
      <c r="E397" s="57"/>
      <c r="F397" s="51"/>
      <c r="G397" s="16" t="s">
        <v>5</v>
      </c>
      <c r="H397" s="1">
        <f t="shared" ref="H397" si="47">J397+K397+L397+M397</f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</row>
    <row r="398" spans="1:13" s="24" customFormat="1" ht="18" customHeight="1" x14ac:dyDescent="0.2">
      <c r="A398" s="92"/>
      <c r="B398" s="102"/>
      <c r="C398" s="57"/>
      <c r="D398" s="60"/>
      <c r="E398" s="57"/>
      <c r="F398" s="51"/>
      <c r="G398" s="16" t="s">
        <v>1</v>
      </c>
      <c r="H398" s="1">
        <f>J398+K398+L398+M398</f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</row>
    <row r="399" spans="1:13" s="24" customFormat="1" ht="18" customHeight="1" x14ac:dyDescent="0.2">
      <c r="A399" s="92"/>
      <c r="B399" s="102"/>
      <c r="C399" s="57"/>
      <c r="D399" s="60"/>
      <c r="E399" s="57"/>
      <c r="F399" s="51"/>
      <c r="G399" s="16" t="s">
        <v>2</v>
      </c>
      <c r="H399" s="1">
        <f t="shared" ref="H399:H400" si="48">J399+K399+L399+M399</f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13" s="24" customFormat="1" ht="18" customHeight="1" x14ac:dyDescent="0.2">
      <c r="A400" s="63"/>
      <c r="B400" s="102"/>
      <c r="C400" s="57"/>
      <c r="D400" s="60"/>
      <c r="E400" s="57"/>
      <c r="F400" s="51"/>
      <c r="G400" s="16" t="s">
        <v>3</v>
      </c>
      <c r="H400" s="1">
        <f t="shared" si="48"/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13" s="24" customFormat="1" ht="18" customHeight="1" x14ac:dyDescent="0.2">
      <c r="A401" s="63"/>
      <c r="B401" s="102"/>
      <c r="C401" s="57"/>
      <c r="D401" s="60"/>
      <c r="E401" s="57"/>
      <c r="F401" s="51"/>
      <c r="G401" s="16" t="s">
        <v>4</v>
      </c>
      <c r="H401" s="1">
        <f>J401+K401+L401+M401</f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13" s="24" customFormat="1" ht="18" customHeight="1" x14ac:dyDescent="0.2">
      <c r="A402" s="63"/>
      <c r="B402" s="102"/>
      <c r="C402" s="57"/>
      <c r="D402" s="60"/>
      <c r="E402" s="57"/>
      <c r="F402" s="51"/>
      <c r="G402" s="16" t="s">
        <v>23</v>
      </c>
      <c r="H402" s="1">
        <f t="shared" ref="H402:H406" si="49">J402+K402+L402+M402</f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</row>
    <row r="403" spans="1:13" s="24" customFormat="1" ht="18" customHeight="1" x14ac:dyDescent="0.2">
      <c r="A403" s="63"/>
      <c r="B403" s="102"/>
      <c r="C403" s="57"/>
      <c r="D403" s="60"/>
      <c r="E403" s="57"/>
      <c r="F403" s="51"/>
      <c r="G403" s="16" t="s">
        <v>31</v>
      </c>
      <c r="H403" s="1">
        <f t="shared" si="49"/>
        <v>360000</v>
      </c>
      <c r="I403" s="1">
        <v>70944.100000000006</v>
      </c>
      <c r="J403" s="1">
        <v>0</v>
      </c>
      <c r="K403" s="1">
        <v>356400</v>
      </c>
      <c r="L403" s="1">
        <v>3600</v>
      </c>
      <c r="M403" s="1">
        <v>0</v>
      </c>
    </row>
    <row r="404" spans="1:13" s="24" customFormat="1" ht="18" customHeight="1" x14ac:dyDescent="0.2">
      <c r="A404" s="63"/>
      <c r="B404" s="102"/>
      <c r="C404" s="57"/>
      <c r="D404" s="60"/>
      <c r="E404" s="57"/>
      <c r="F404" s="51"/>
      <c r="G404" s="16" t="s">
        <v>32</v>
      </c>
      <c r="H404" s="1">
        <f t="shared" si="49"/>
        <v>840000</v>
      </c>
      <c r="I404" s="1">
        <v>0</v>
      </c>
      <c r="J404" s="1">
        <v>0</v>
      </c>
      <c r="K404" s="1">
        <v>831600</v>
      </c>
      <c r="L404" s="1">
        <v>8400</v>
      </c>
      <c r="M404" s="1">
        <v>0</v>
      </c>
    </row>
    <row r="405" spans="1:13" s="24" customFormat="1" ht="18" customHeight="1" x14ac:dyDescent="0.2">
      <c r="A405" s="63"/>
      <c r="B405" s="102"/>
      <c r="C405" s="57"/>
      <c r="D405" s="60"/>
      <c r="E405" s="57"/>
      <c r="F405" s="51"/>
      <c r="G405" s="16" t="s">
        <v>33</v>
      </c>
      <c r="H405" s="1">
        <f t="shared" si="49"/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13" s="24" customFormat="1" ht="18" customHeight="1" x14ac:dyDescent="0.2">
      <c r="A406" s="64"/>
      <c r="B406" s="103"/>
      <c r="C406" s="58"/>
      <c r="D406" s="61"/>
      <c r="E406" s="58"/>
      <c r="F406" s="52"/>
      <c r="G406" s="16" t="s">
        <v>34</v>
      </c>
      <c r="H406" s="1">
        <f t="shared" si="49"/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</row>
    <row r="407" spans="1:13" s="24" customFormat="1" ht="105.75" customHeight="1" x14ac:dyDescent="0.2">
      <c r="A407" s="95" t="s">
        <v>161</v>
      </c>
      <c r="B407" s="62" t="s">
        <v>138</v>
      </c>
      <c r="C407" s="74" t="s">
        <v>134</v>
      </c>
      <c r="D407" s="97">
        <v>3140000</v>
      </c>
      <c r="E407" s="74">
        <v>2021</v>
      </c>
      <c r="F407" s="98" t="s">
        <v>133</v>
      </c>
      <c r="G407" s="16" t="s">
        <v>73</v>
      </c>
      <c r="H407" s="1">
        <f>H408+H409+H410+H411+H412+H413+H414+H415+H416+H417+H418</f>
        <v>3140000</v>
      </c>
      <c r="I407" s="1">
        <f>I408+I409+I410+I411+I412+I413+I414+I415+I416+I417+I418</f>
        <v>0</v>
      </c>
      <c r="J407" s="1">
        <f t="shared" ref="J407:M407" si="50">J408+J409+J410+J411+J412+J413+J414+J415+J416+J417+J418</f>
        <v>0</v>
      </c>
      <c r="K407" s="1">
        <f t="shared" si="50"/>
        <v>3108600</v>
      </c>
      <c r="L407" s="1">
        <f t="shared" si="50"/>
        <v>31400</v>
      </c>
      <c r="M407" s="1">
        <f t="shared" si="50"/>
        <v>0</v>
      </c>
    </row>
    <row r="408" spans="1:13" s="24" customFormat="1" ht="21.75" customHeight="1" x14ac:dyDescent="0.2">
      <c r="A408" s="75"/>
      <c r="B408" s="63"/>
      <c r="C408" s="74"/>
      <c r="D408" s="97"/>
      <c r="E408" s="74"/>
      <c r="F408" s="99"/>
      <c r="G408" s="16" t="s">
        <v>0</v>
      </c>
      <c r="H408" s="1">
        <f>J408+K408+L408+M408</f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</row>
    <row r="409" spans="1:13" s="24" customFormat="1" ht="21.75" customHeight="1" x14ac:dyDescent="0.2">
      <c r="A409" s="75"/>
      <c r="B409" s="63"/>
      <c r="C409" s="74"/>
      <c r="D409" s="97"/>
      <c r="E409" s="74"/>
      <c r="F409" s="99"/>
      <c r="G409" s="16" t="s">
        <v>5</v>
      </c>
      <c r="H409" s="1">
        <f t="shared" ref="H409" si="51">J409+K409+L409+M409</f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</row>
    <row r="410" spans="1:13" s="24" customFormat="1" ht="21.75" customHeight="1" x14ac:dyDescent="0.2">
      <c r="A410" s="75"/>
      <c r="B410" s="63"/>
      <c r="C410" s="74"/>
      <c r="D410" s="97"/>
      <c r="E410" s="74"/>
      <c r="F410" s="99"/>
      <c r="G410" s="16" t="s">
        <v>1</v>
      </c>
      <c r="H410" s="1">
        <f>J410+K410+L410+M410</f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</row>
    <row r="411" spans="1:13" s="24" customFormat="1" ht="21.75" customHeight="1" x14ac:dyDescent="0.2">
      <c r="A411" s="75"/>
      <c r="B411" s="63"/>
      <c r="C411" s="74"/>
      <c r="D411" s="97"/>
      <c r="E411" s="74"/>
      <c r="F411" s="99"/>
      <c r="G411" s="16" t="s">
        <v>2</v>
      </c>
      <c r="H411" s="1">
        <f t="shared" ref="H411:H412" si="52">J411+K411+L411+M411</f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13" s="24" customFormat="1" ht="21.75" customHeight="1" x14ac:dyDescent="0.2">
      <c r="A412" s="75"/>
      <c r="B412" s="63"/>
      <c r="C412" s="74"/>
      <c r="D412" s="97"/>
      <c r="E412" s="74"/>
      <c r="F412" s="99"/>
      <c r="G412" s="16" t="s">
        <v>3</v>
      </c>
      <c r="H412" s="1">
        <f t="shared" si="52"/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13" s="24" customFormat="1" ht="21.75" customHeight="1" x14ac:dyDescent="0.2">
      <c r="A413" s="75"/>
      <c r="B413" s="63"/>
      <c r="C413" s="74"/>
      <c r="D413" s="97"/>
      <c r="E413" s="74"/>
      <c r="F413" s="99"/>
      <c r="G413" s="16" t="s">
        <v>4</v>
      </c>
      <c r="H413" s="1">
        <f>J413+K413+L413+M413</f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13" s="24" customFormat="1" ht="21.75" customHeight="1" x14ac:dyDescent="0.2">
      <c r="A414" s="75"/>
      <c r="B414" s="63"/>
      <c r="C414" s="74"/>
      <c r="D414" s="97"/>
      <c r="E414" s="74"/>
      <c r="F414" s="99"/>
      <c r="G414" s="16" t="s">
        <v>23</v>
      </c>
      <c r="H414" s="1">
        <f t="shared" ref="H414:H418" si="53">J414+K414+L414+M414</f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</row>
    <row r="415" spans="1:13" s="24" customFormat="1" ht="21.75" customHeight="1" x14ac:dyDescent="0.2">
      <c r="A415" s="75"/>
      <c r="B415" s="63"/>
      <c r="C415" s="74"/>
      <c r="D415" s="97"/>
      <c r="E415" s="74"/>
      <c r="F415" s="99"/>
      <c r="G415" s="16" t="s">
        <v>31</v>
      </c>
      <c r="H415" s="1">
        <f t="shared" si="53"/>
        <v>1000000</v>
      </c>
      <c r="I415" s="1">
        <v>0</v>
      </c>
      <c r="J415" s="1">
        <v>0</v>
      </c>
      <c r="K415" s="1">
        <v>990000</v>
      </c>
      <c r="L415" s="1">
        <v>10000</v>
      </c>
      <c r="M415" s="1">
        <v>0</v>
      </c>
    </row>
    <row r="416" spans="1:13" s="24" customFormat="1" ht="21.75" customHeight="1" x14ac:dyDescent="0.2">
      <c r="A416" s="75"/>
      <c r="B416" s="63"/>
      <c r="C416" s="74"/>
      <c r="D416" s="97"/>
      <c r="E416" s="74"/>
      <c r="F416" s="99"/>
      <c r="G416" s="16" t="s">
        <v>32</v>
      </c>
      <c r="H416" s="1">
        <f t="shared" si="53"/>
        <v>200000</v>
      </c>
      <c r="I416" s="1">
        <v>0</v>
      </c>
      <c r="J416" s="1">
        <v>0</v>
      </c>
      <c r="K416" s="1">
        <v>198000</v>
      </c>
      <c r="L416" s="1">
        <v>2000</v>
      </c>
      <c r="M416" s="1">
        <v>0</v>
      </c>
    </row>
    <row r="417" spans="1:34" s="24" customFormat="1" ht="21.75" customHeight="1" x14ac:dyDescent="0.2">
      <c r="A417" s="75"/>
      <c r="B417" s="63"/>
      <c r="C417" s="74"/>
      <c r="D417" s="97"/>
      <c r="E417" s="74"/>
      <c r="F417" s="99"/>
      <c r="G417" s="16" t="s">
        <v>33</v>
      </c>
      <c r="H417" s="1">
        <f t="shared" si="53"/>
        <v>1940000</v>
      </c>
      <c r="I417" s="1">
        <v>0</v>
      </c>
      <c r="J417" s="1">
        <v>0</v>
      </c>
      <c r="K417" s="1">
        <v>1920600</v>
      </c>
      <c r="L417" s="1">
        <v>19400</v>
      </c>
      <c r="M417" s="1">
        <v>0</v>
      </c>
    </row>
    <row r="418" spans="1:34" s="24" customFormat="1" ht="21.75" customHeight="1" x14ac:dyDescent="0.2">
      <c r="A418" s="96"/>
      <c r="B418" s="64"/>
      <c r="C418" s="74"/>
      <c r="D418" s="97"/>
      <c r="E418" s="74"/>
      <c r="F418" s="100"/>
      <c r="G418" s="16" t="s">
        <v>34</v>
      </c>
      <c r="H418" s="1">
        <f t="shared" si="53"/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</row>
    <row r="419" spans="1:34" s="24" customFormat="1" ht="100.5" customHeight="1" x14ac:dyDescent="0.2">
      <c r="A419" s="95" t="s">
        <v>162</v>
      </c>
      <c r="B419" s="62" t="s">
        <v>167</v>
      </c>
      <c r="C419" s="56" t="s">
        <v>137</v>
      </c>
      <c r="D419" s="59">
        <v>1254382.8</v>
      </c>
      <c r="E419" s="56">
        <v>2021</v>
      </c>
      <c r="F419" s="56" t="s">
        <v>133</v>
      </c>
      <c r="G419" s="16" t="s">
        <v>73</v>
      </c>
      <c r="H419" s="1">
        <f>H420+H421+H422+H423+H424+H425+H426+H427+H428+H429+H430</f>
        <v>1254382.8</v>
      </c>
      <c r="I419" s="1">
        <f>I420+I421+I422+I423+I424+I425+I426+I427+I428+I429+I430</f>
        <v>44586</v>
      </c>
      <c r="J419" s="1">
        <f t="shared" ref="J419:M419" si="54">J420+J421+J422+J423+J424+J425+J426+J427+J428+J429+J430</f>
        <v>0</v>
      </c>
      <c r="K419" s="1">
        <f t="shared" si="54"/>
        <v>1241838.8</v>
      </c>
      <c r="L419" s="1">
        <f t="shared" si="54"/>
        <v>12544</v>
      </c>
      <c r="M419" s="1">
        <f t="shared" si="54"/>
        <v>0</v>
      </c>
    </row>
    <row r="420" spans="1:34" s="24" customFormat="1" ht="21.75" customHeight="1" x14ac:dyDescent="0.2">
      <c r="A420" s="75"/>
      <c r="B420" s="63"/>
      <c r="C420" s="57"/>
      <c r="D420" s="60"/>
      <c r="E420" s="57"/>
      <c r="F420" s="57"/>
      <c r="G420" s="16" t="s">
        <v>0</v>
      </c>
      <c r="H420" s="1">
        <f>J420+K420+L420+M420</f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34" s="24" customFormat="1" ht="21.75" customHeight="1" x14ac:dyDescent="0.2">
      <c r="A421" s="75"/>
      <c r="B421" s="63"/>
      <c r="C421" s="57"/>
      <c r="D421" s="60"/>
      <c r="E421" s="57"/>
      <c r="F421" s="57"/>
      <c r="G421" s="16" t="s">
        <v>5</v>
      </c>
      <c r="H421" s="1">
        <f t="shared" ref="H421" si="55">J421+K421+L421+M421</f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</row>
    <row r="422" spans="1:34" s="24" customFormat="1" ht="21.75" customHeight="1" x14ac:dyDescent="0.2">
      <c r="A422" s="75"/>
      <c r="B422" s="63"/>
      <c r="C422" s="57"/>
      <c r="D422" s="60"/>
      <c r="E422" s="57"/>
      <c r="F422" s="57"/>
      <c r="G422" s="16" t="s">
        <v>1</v>
      </c>
      <c r="H422" s="1">
        <f>J422+K422+L422+M422</f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</row>
    <row r="423" spans="1:34" s="24" customFormat="1" ht="21.75" customHeight="1" x14ac:dyDescent="0.2">
      <c r="A423" s="75"/>
      <c r="B423" s="63"/>
      <c r="C423" s="57"/>
      <c r="D423" s="60"/>
      <c r="E423" s="57"/>
      <c r="F423" s="57"/>
      <c r="G423" s="16" t="s">
        <v>2</v>
      </c>
      <c r="H423" s="1">
        <f t="shared" ref="H423:H424" si="56">J423+K423+L423+M423</f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</row>
    <row r="424" spans="1:34" s="24" customFormat="1" ht="21.75" customHeight="1" x14ac:dyDescent="0.2">
      <c r="A424" s="75"/>
      <c r="B424" s="63"/>
      <c r="C424" s="57"/>
      <c r="D424" s="60"/>
      <c r="E424" s="57"/>
      <c r="F424" s="57"/>
      <c r="G424" s="16" t="s">
        <v>3</v>
      </c>
      <c r="H424" s="1">
        <f t="shared" si="56"/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34" s="24" customFormat="1" ht="21.75" customHeight="1" x14ac:dyDescent="0.2">
      <c r="A425" s="75"/>
      <c r="B425" s="63"/>
      <c r="C425" s="57"/>
      <c r="D425" s="60"/>
      <c r="E425" s="57"/>
      <c r="F425" s="57"/>
      <c r="G425" s="16" t="s">
        <v>4</v>
      </c>
      <c r="H425" s="1">
        <f>J425+K425+L425+M425</f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34" s="24" customFormat="1" ht="21.75" customHeight="1" x14ac:dyDescent="0.2">
      <c r="A426" s="75"/>
      <c r="B426" s="63"/>
      <c r="C426" s="57"/>
      <c r="D426" s="60"/>
      <c r="E426" s="57"/>
      <c r="F426" s="57"/>
      <c r="G426" s="16" t="s">
        <v>23</v>
      </c>
      <c r="H426" s="1">
        <f t="shared" ref="H426:H430" si="57">J426+K426+L426+M426</f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</row>
    <row r="427" spans="1:34" s="24" customFormat="1" ht="21.75" customHeight="1" x14ac:dyDescent="0.2">
      <c r="A427" s="75"/>
      <c r="B427" s="63"/>
      <c r="C427" s="57"/>
      <c r="D427" s="60"/>
      <c r="E427" s="57"/>
      <c r="F427" s="57"/>
      <c r="G427" s="16" t="s">
        <v>31</v>
      </c>
      <c r="H427" s="1">
        <f t="shared" si="57"/>
        <v>44586</v>
      </c>
      <c r="I427" s="1">
        <v>44586</v>
      </c>
      <c r="J427" s="1">
        <v>0</v>
      </c>
      <c r="K427" s="1">
        <v>44140</v>
      </c>
      <c r="L427" s="1">
        <v>446</v>
      </c>
      <c r="M427" s="1">
        <v>0</v>
      </c>
    </row>
    <row r="428" spans="1:34" s="24" customFormat="1" ht="21.75" customHeight="1" x14ac:dyDescent="0.2">
      <c r="A428" s="75"/>
      <c r="B428" s="63"/>
      <c r="C428" s="57"/>
      <c r="D428" s="60"/>
      <c r="E428" s="57"/>
      <c r="F428" s="57"/>
      <c r="G428" s="16" t="s">
        <v>32</v>
      </c>
      <c r="H428" s="1">
        <f t="shared" si="57"/>
        <v>604898.4</v>
      </c>
      <c r="I428" s="1">
        <v>0</v>
      </c>
      <c r="J428" s="1">
        <v>0</v>
      </c>
      <c r="K428" s="1">
        <v>598849.4</v>
      </c>
      <c r="L428" s="1">
        <v>6049</v>
      </c>
      <c r="M428" s="1">
        <v>0</v>
      </c>
    </row>
    <row r="429" spans="1:34" s="24" customFormat="1" ht="21.75" customHeight="1" x14ac:dyDescent="0.2">
      <c r="A429" s="75"/>
      <c r="B429" s="63"/>
      <c r="C429" s="57"/>
      <c r="D429" s="60"/>
      <c r="E429" s="57"/>
      <c r="F429" s="57"/>
      <c r="G429" s="16" t="s">
        <v>33</v>
      </c>
      <c r="H429" s="1">
        <f t="shared" si="57"/>
        <v>604898.4</v>
      </c>
      <c r="I429" s="1">
        <v>0</v>
      </c>
      <c r="J429" s="1">
        <v>0</v>
      </c>
      <c r="K429" s="1">
        <v>598849.4</v>
      </c>
      <c r="L429" s="1">
        <v>6049</v>
      </c>
      <c r="M429" s="1">
        <v>0</v>
      </c>
    </row>
    <row r="430" spans="1:34" s="24" customFormat="1" ht="21.75" customHeight="1" x14ac:dyDescent="0.2">
      <c r="A430" s="96"/>
      <c r="B430" s="64"/>
      <c r="C430" s="58"/>
      <c r="D430" s="61"/>
      <c r="E430" s="58"/>
      <c r="F430" s="58"/>
      <c r="G430" s="16" t="s">
        <v>34</v>
      </c>
      <c r="H430" s="1">
        <f t="shared" si="57"/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</row>
    <row r="431" spans="1:34" s="24" customFormat="1" ht="100.5" customHeight="1" x14ac:dyDescent="0.2">
      <c r="A431" s="95" t="s">
        <v>163</v>
      </c>
      <c r="B431" s="62" t="s">
        <v>153</v>
      </c>
      <c r="C431" s="56" t="s">
        <v>95</v>
      </c>
      <c r="D431" s="59">
        <v>69012.899999999994</v>
      </c>
      <c r="E431" s="56">
        <v>2022</v>
      </c>
      <c r="F431" s="56" t="s">
        <v>31</v>
      </c>
      <c r="G431" s="16" t="s">
        <v>73</v>
      </c>
      <c r="H431" s="1">
        <f>H432+H433+H434+H435+H436+H437+H438+H439+H440+H441+H442</f>
        <v>69013.200000000012</v>
      </c>
      <c r="I431" s="1">
        <f>I432+I433+I434+I435+I436+I437+I438+I439+I440+I441+I442</f>
        <v>0</v>
      </c>
      <c r="J431" s="1">
        <f t="shared" ref="J431:M431" si="58">J432+J433+J434+J435+J436+J437+J438+J439+J440+J441+J442</f>
        <v>0</v>
      </c>
      <c r="K431" s="1">
        <f t="shared" si="58"/>
        <v>68323.100000000006</v>
      </c>
      <c r="L431" s="1">
        <f t="shared" si="58"/>
        <v>690.1</v>
      </c>
      <c r="M431" s="1">
        <f t="shared" si="58"/>
        <v>0</v>
      </c>
      <c r="AH431" s="24" t="s">
        <v>154</v>
      </c>
    </row>
    <row r="432" spans="1:34" s="24" customFormat="1" ht="21" customHeight="1" x14ac:dyDescent="0.2">
      <c r="A432" s="75"/>
      <c r="B432" s="63"/>
      <c r="C432" s="57"/>
      <c r="D432" s="60"/>
      <c r="E432" s="57"/>
      <c r="F432" s="57"/>
      <c r="G432" s="16" t="s">
        <v>0</v>
      </c>
      <c r="H432" s="1">
        <f>J432+K432+L432+M432</f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24" customFormat="1" ht="21" customHeight="1" x14ac:dyDescent="0.2">
      <c r="A433" s="75"/>
      <c r="B433" s="63"/>
      <c r="C433" s="57"/>
      <c r="D433" s="60"/>
      <c r="E433" s="57"/>
      <c r="F433" s="57"/>
      <c r="G433" s="16" t="s">
        <v>5</v>
      </c>
      <c r="H433" s="1">
        <f t="shared" ref="H433" si="59">J433+K433+L433+M433</f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 s="24" customFormat="1" ht="21" customHeight="1" x14ac:dyDescent="0.2">
      <c r="A434" s="75"/>
      <c r="B434" s="63"/>
      <c r="C434" s="57"/>
      <c r="D434" s="60"/>
      <c r="E434" s="57"/>
      <c r="F434" s="57"/>
      <c r="G434" s="16" t="s">
        <v>1</v>
      </c>
      <c r="H434" s="1">
        <f>J434+K434+L434+M434</f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</row>
    <row r="435" spans="1:13" s="24" customFormat="1" ht="21" customHeight="1" x14ac:dyDescent="0.2">
      <c r="A435" s="75"/>
      <c r="B435" s="63"/>
      <c r="C435" s="57"/>
      <c r="D435" s="60"/>
      <c r="E435" s="57"/>
      <c r="F435" s="57"/>
      <c r="G435" s="16" t="s">
        <v>2</v>
      </c>
      <c r="H435" s="1">
        <f t="shared" ref="H435:H436" si="60">J435+K435+L435+M435</f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</row>
    <row r="436" spans="1:13" s="24" customFormat="1" ht="21" customHeight="1" x14ac:dyDescent="0.2">
      <c r="A436" s="75"/>
      <c r="B436" s="63"/>
      <c r="C436" s="57"/>
      <c r="D436" s="60"/>
      <c r="E436" s="57"/>
      <c r="F436" s="57"/>
      <c r="G436" s="16" t="s">
        <v>3</v>
      </c>
      <c r="H436" s="1">
        <f t="shared" si="60"/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</row>
    <row r="437" spans="1:13" s="24" customFormat="1" ht="21" customHeight="1" x14ac:dyDescent="0.2">
      <c r="A437" s="75"/>
      <c r="B437" s="63"/>
      <c r="C437" s="57"/>
      <c r="D437" s="60"/>
      <c r="E437" s="57"/>
      <c r="F437" s="57"/>
      <c r="G437" s="16" t="s">
        <v>4</v>
      </c>
      <c r="H437" s="1">
        <f>J437+K437+L437+M437</f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24" customFormat="1" ht="21" customHeight="1" x14ac:dyDescent="0.2">
      <c r="A438" s="75"/>
      <c r="B438" s="63"/>
      <c r="C438" s="57"/>
      <c r="D438" s="60"/>
      <c r="E438" s="57"/>
      <c r="F438" s="57"/>
      <c r="G438" s="16" t="s">
        <v>23</v>
      </c>
      <c r="H438" s="1">
        <f t="shared" ref="H438:H442" si="61">J438+K438+L438+M438</f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24" customFormat="1" ht="21" customHeight="1" x14ac:dyDescent="0.2">
      <c r="A439" s="75"/>
      <c r="B439" s="63"/>
      <c r="C439" s="57"/>
      <c r="D439" s="60"/>
      <c r="E439" s="57"/>
      <c r="F439" s="57"/>
      <c r="G439" s="16" t="s">
        <v>31</v>
      </c>
      <c r="H439" s="1">
        <f t="shared" si="61"/>
        <v>69013.200000000012</v>
      </c>
      <c r="I439" s="1">
        <v>0</v>
      </c>
      <c r="J439" s="1">
        <v>0</v>
      </c>
      <c r="K439" s="1">
        <f>68322.8+2-1.7</f>
        <v>68323.100000000006</v>
      </c>
      <c r="L439" s="1">
        <v>690.1</v>
      </c>
      <c r="M439" s="1">
        <v>0</v>
      </c>
    </row>
    <row r="440" spans="1:13" s="24" customFormat="1" ht="21" customHeight="1" x14ac:dyDescent="0.2">
      <c r="A440" s="75"/>
      <c r="B440" s="63"/>
      <c r="C440" s="57"/>
      <c r="D440" s="60"/>
      <c r="E440" s="57"/>
      <c r="F440" s="57"/>
      <c r="G440" s="16" t="s">
        <v>32</v>
      </c>
      <c r="H440" s="1">
        <f t="shared" si="61"/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24" customFormat="1" ht="21" customHeight="1" x14ac:dyDescent="0.2">
      <c r="A441" s="75"/>
      <c r="B441" s="63"/>
      <c r="C441" s="57"/>
      <c r="D441" s="60"/>
      <c r="E441" s="57"/>
      <c r="F441" s="57"/>
      <c r="G441" s="16" t="s">
        <v>33</v>
      </c>
      <c r="H441" s="1">
        <f t="shared" si="61"/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24" customFormat="1" ht="21" customHeight="1" x14ac:dyDescent="0.2">
      <c r="A442" s="96"/>
      <c r="B442" s="64"/>
      <c r="C442" s="58"/>
      <c r="D442" s="61"/>
      <c r="E442" s="58"/>
      <c r="F442" s="58"/>
      <c r="G442" s="16" t="s">
        <v>34</v>
      </c>
      <c r="H442" s="1">
        <f t="shared" si="61"/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</row>
    <row r="443" spans="1:13" s="24" customFormat="1" ht="55.5" customHeight="1" x14ac:dyDescent="0.2">
      <c r="A443" s="30" t="s">
        <v>164</v>
      </c>
      <c r="B443" s="56"/>
      <c r="C443" s="56"/>
      <c r="D443" s="59"/>
      <c r="E443" s="56"/>
      <c r="F443" s="56"/>
      <c r="G443" s="16" t="s">
        <v>73</v>
      </c>
      <c r="H443" s="1">
        <f>H444+H445+H446+H447+H448+H449+H450+H451+H452+H453+H454</f>
        <v>2577072.7000000002</v>
      </c>
      <c r="I443" s="1">
        <f>I444+I445+I446+I447+I448+I449+I450+I451+I452+I453+I454</f>
        <v>0</v>
      </c>
      <c r="J443" s="1">
        <f t="shared" ref="J443:M443" si="62">J444+J445+J446+J447+J448+J449+J450+J451+J452+J453+J454</f>
        <v>0</v>
      </c>
      <c r="K443" s="1">
        <f t="shared" si="62"/>
        <v>2551302</v>
      </c>
      <c r="L443" s="1">
        <f t="shared" si="62"/>
        <v>25770.7</v>
      </c>
      <c r="M443" s="1">
        <f t="shared" si="62"/>
        <v>0</v>
      </c>
    </row>
    <row r="444" spans="1:13" s="24" customFormat="1" ht="23.25" customHeight="1" x14ac:dyDescent="0.2">
      <c r="A444" s="63"/>
      <c r="B444" s="57"/>
      <c r="C444" s="57"/>
      <c r="D444" s="60"/>
      <c r="E444" s="57"/>
      <c r="F444" s="57"/>
      <c r="G444" s="16" t="s">
        <v>0</v>
      </c>
      <c r="H444" s="1">
        <f>J444+K444+L444+M444</f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24" customFormat="1" ht="28.5" customHeight="1" x14ac:dyDescent="0.2">
      <c r="A445" s="63"/>
      <c r="B445" s="57"/>
      <c r="C445" s="57"/>
      <c r="D445" s="60"/>
      <c r="E445" s="57"/>
      <c r="F445" s="57"/>
      <c r="G445" s="16" t="s">
        <v>5</v>
      </c>
      <c r="H445" s="1">
        <f t="shared" ref="H445" si="63">J445+K445+L445+M445</f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24" customFormat="1" ht="28.5" customHeight="1" x14ac:dyDescent="0.2">
      <c r="A446" s="34"/>
      <c r="B446" s="57"/>
      <c r="C446" s="57"/>
      <c r="D446" s="60"/>
      <c r="E446" s="57"/>
      <c r="F446" s="57"/>
      <c r="G446" s="16" t="s">
        <v>1</v>
      </c>
      <c r="H446" s="1">
        <f>J446+K446+L446+M446</f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</row>
    <row r="447" spans="1:13" s="24" customFormat="1" ht="28.5" customHeight="1" x14ac:dyDescent="0.2">
      <c r="A447" s="34"/>
      <c r="B447" s="57"/>
      <c r="C447" s="57"/>
      <c r="D447" s="60"/>
      <c r="E447" s="57"/>
      <c r="F447" s="57"/>
      <c r="G447" s="16" t="s">
        <v>2</v>
      </c>
      <c r="H447" s="1">
        <f t="shared" ref="H447:H448" si="64">J447+K447+L447+M447</f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</row>
    <row r="448" spans="1:13" s="24" customFormat="1" ht="28.5" customHeight="1" x14ac:dyDescent="0.2">
      <c r="A448" s="34"/>
      <c r="B448" s="57"/>
      <c r="C448" s="57"/>
      <c r="D448" s="60"/>
      <c r="E448" s="57"/>
      <c r="F448" s="57"/>
      <c r="G448" s="16" t="s">
        <v>3</v>
      </c>
      <c r="H448" s="1">
        <f t="shared" si="64"/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</row>
    <row r="449" spans="1:13" s="24" customFormat="1" ht="28.5" customHeight="1" x14ac:dyDescent="0.2">
      <c r="A449" s="34"/>
      <c r="B449" s="57"/>
      <c r="C449" s="57"/>
      <c r="D449" s="60"/>
      <c r="E449" s="57"/>
      <c r="F449" s="57"/>
      <c r="G449" s="16" t="s">
        <v>4</v>
      </c>
      <c r="H449" s="1">
        <f>J449+K449+L449+M449</f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</row>
    <row r="450" spans="1:13" s="24" customFormat="1" ht="28.5" customHeight="1" x14ac:dyDescent="0.2">
      <c r="A450" s="34"/>
      <c r="B450" s="57"/>
      <c r="C450" s="57"/>
      <c r="D450" s="60"/>
      <c r="E450" s="57"/>
      <c r="F450" s="57"/>
      <c r="G450" s="16" t="s">
        <v>23</v>
      </c>
      <c r="H450" s="1">
        <f t="shared" ref="H450:H454" si="65">J450+K450+L450+M450</f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</row>
    <row r="451" spans="1:13" s="24" customFormat="1" ht="28.5" customHeight="1" x14ac:dyDescent="0.2">
      <c r="A451" s="34"/>
      <c r="B451" s="57"/>
      <c r="C451" s="57"/>
      <c r="D451" s="60"/>
      <c r="E451" s="57"/>
      <c r="F451" s="57"/>
      <c r="G451" s="16" t="s">
        <v>31</v>
      </c>
      <c r="H451" s="1">
        <f>J451+K451+L451+M451</f>
        <v>808080.8</v>
      </c>
      <c r="I451" s="1">
        <v>0</v>
      </c>
      <c r="J451" s="1">
        <v>0</v>
      </c>
      <c r="K451" s="1">
        <f>K463</f>
        <v>800000</v>
      </c>
      <c r="L451" s="1">
        <f>L463</f>
        <v>8080.8</v>
      </c>
      <c r="M451" s="1">
        <v>0</v>
      </c>
    </row>
    <row r="452" spans="1:13" s="24" customFormat="1" ht="28.5" customHeight="1" x14ac:dyDescent="0.2">
      <c r="A452" s="34"/>
      <c r="B452" s="57"/>
      <c r="C452" s="57"/>
      <c r="D452" s="60"/>
      <c r="E452" s="57"/>
      <c r="F452" s="57"/>
      <c r="G452" s="16" t="s">
        <v>32</v>
      </c>
      <c r="H452" s="1">
        <f t="shared" si="65"/>
        <v>1768991.9</v>
      </c>
      <c r="I452" s="1">
        <v>0</v>
      </c>
      <c r="J452" s="1">
        <v>0</v>
      </c>
      <c r="K452" s="1">
        <f>K464</f>
        <v>1751302</v>
      </c>
      <c r="L452" s="1">
        <f>L464</f>
        <v>17689.900000000001</v>
      </c>
      <c r="M452" s="1">
        <v>0</v>
      </c>
    </row>
    <row r="453" spans="1:13" s="24" customFormat="1" ht="28.5" customHeight="1" x14ac:dyDescent="0.2">
      <c r="A453" s="34"/>
      <c r="B453" s="57"/>
      <c r="C453" s="57"/>
      <c r="D453" s="60"/>
      <c r="E453" s="57"/>
      <c r="F453" s="57"/>
      <c r="G453" s="16" t="s">
        <v>33</v>
      </c>
      <c r="H453" s="1">
        <f t="shared" si="65"/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13" s="24" customFormat="1" ht="28.5" customHeight="1" x14ac:dyDescent="0.2">
      <c r="A454" s="35"/>
      <c r="B454" s="58"/>
      <c r="C454" s="58"/>
      <c r="D454" s="61"/>
      <c r="E454" s="58"/>
      <c r="F454" s="58"/>
      <c r="G454" s="16" t="s">
        <v>34</v>
      </c>
      <c r="H454" s="1">
        <f t="shared" si="65"/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</row>
    <row r="455" spans="1:13" s="24" customFormat="1" ht="35.25" customHeight="1" x14ac:dyDescent="0.2">
      <c r="A455" s="62" t="s">
        <v>165</v>
      </c>
      <c r="B455" s="56" t="s">
        <v>139</v>
      </c>
      <c r="C455" s="56" t="s">
        <v>135</v>
      </c>
      <c r="D455" s="59">
        <v>2577072.7000000002</v>
      </c>
      <c r="E455" s="56">
        <v>2021</v>
      </c>
      <c r="F455" s="56" t="s">
        <v>136</v>
      </c>
      <c r="G455" s="16" t="s">
        <v>73</v>
      </c>
      <c r="H455" s="1">
        <f>H456+H457+H458+H459+H460+H461+H462+H463+H464+H465+H466</f>
        <v>2577072.7000000002</v>
      </c>
      <c r="I455" s="1">
        <f>I456+I457+I458+I459+I460+I461+I462+I463+I464+I465+I466</f>
        <v>0</v>
      </c>
      <c r="J455" s="1">
        <f t="shared" ref="J455:M455" si="66">J456+J457+J458+J459+J460+J461+J462+J463+J464+J465+J466</f>
        <v>0</v>
      </c>
      <c r="K455" s="1">
        <f>K456+K457+K458+K459+K460+K461+K462+K463+K464+K465+K466</f>
        <v>2551302</v>
      </c>
      <c r="L455" s="1">
        <f t="shared" si="66"/>
        <v>25770.7</v>
      </c>
      <c r="M455" s="1">
        <f t="shared" si="66"/>
        <v>0</v>
      </c>
    </row>
    <row r="456" spans="1:13" s="24" customFormat="1" ht="28.5" customHeight="1" x14ac:dyDescent="0.2">
      <c r="A456" s="63"/>
      <c r="B456" s="57"/>
      <c r="C456" s="57"/>
      <c r="D456" s="60"/>
      <c r="E456" s="57"/>
      <c r="F456" s="57"/>
      <c r="G456" s="16" t="s">
        <v>0</v>
      </c>
      <c r="H456" s="1">
        <f>J456+K456+L456+M456</f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3" s="24" customFormat="1" ht="28.5" customHeight="1" x14ac:dyDescent="0.2">
      <c r="A457" s="63"/>
      <c r="B457" s="57"/>
      <c r="C457" s="57"/>
      <c r="D457" s="60"/>
      <c r="E457" s="57"/>
      <c r="F457" s="57"/>
      <c r="G457" s="16" t="s">
        <v>5</v>
      </c>
      <c r="H457" s="1">
        <f t="shared" ref="H457" si="67">J457+K457+L457+M457</f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13" s="24" customFormat="1" ht="28.5" customHeight="1" x14ac:dyDescent="0.2">
      <c r="A458" s="34"/>
      <c r="B458" s="57"/>
      <c r="C458" s="57"/>
      <c r="D458" s="60"/>
      <c r="E458" s="57"/>
      <c r="F458" s="57"/>
      <c r="G458" s="16" t="s">
        <v>1</v>
      </c>
      <c r="H458" s="1">
        <f>J458+K458+L458+M458</f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</row>
    <row r="459" spans="1:13" s="24" customFormat="1" ht="28.5" customHeight="1" x14ac:dyDescent="0.2">
      <c r="A459" s="34"/>
      <c r="B459" s="57"/>
      <c r="C459" s="57"/>
      <c r="D459" s="60"/>
      <c r="E459" s="57"/>
      <c r="F459" s="57"/>
      <c r="G459" s="16" t="s">
        <v>2</v>
      </c>
      <c r="H459" s="1">
        <f t="shared" ref="H459:H460" si="68">J459+K459+L459+M459</f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</row>
    <row r="460" spans="1:13" s="24" customFormat="1" ht="28.5" customHeight="1" x14ac:dyDescent="0.2">
      <c r="A460" s="34"/>
      <c r="B460" s="57"/>
      <c r="C460" s="57"/>
      <c r="D460" s="60"/>
      <c r="E460" s="57"/>
      <c r="F460" s="57"/>
      <c r="G460" s="16" t="s">
        <v>3</v>
      </c>
      <c r="H460" s="1">
        <f t="shared" si="68"/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 s="24" customFormat="1" ht="28.5" customHeight="1" x14ac:dyDescent="0.2">
      <c r="A461" s="34"/>
      <c r="B461" s="57"/>
      <c r="C461" s="57"/>
      <c r="D461" s="60"/>
      <c r="E461" s="57"/>
      <c r="F461" s="57"/>
      <c r="G461" s="16" t="s">
        <v>4</v>
      </c>
      <c r="H461" s="1">
        <f>J461+K461+L461+M461</f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3" s="24" customFormat="1" ht="28.5" customHeight="1" x14ac:dyDescent="0.2">
      <c r="A462" s="34"/>
      <c r="B462" s="57"/>
      <c r="C462" s="57"/>
      <c r="D462" s="60"/>
      <c r="E462" s="57"/>
      <c r="F462" s="57"/>
      <c r="G462" s="16" t="s">
        <v>23</v>
      </c>
      <c r="H462" s="1">
        <f t="shared" ref="H462:H466" si="69">J462+K462+L462+M462</f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24" customFormat="1" ht="28.5" customHeight="1" x14ac:dyDescent="0.2">
      <c r="A463" s="34"/>
      <c r="B463" s="57"/>
      <c r="C463" s="57"/>
      <c r="D463" s="60"/>
      <c r="E463" s="57"/>
      <c r="F463" s="57"/>
      <c r="G463" s="16" t="s">
        <v>31</v>
      </c>
      <c r="H463" s="1">
        <f t="shared" si="69"/>
        <v>808080.8</v>
      </c>
      <c r="I463" s="1">
        <v>0</v>
      </c>
      <c r="J463" s="1">
        <v>0</v>
      </c>
      <c r="K463" s="1">
        <v>800000</v>
      </c>
      <c r="L463" s="1">
        <v>8080.8</v>
      </c>
      <c r="M463" s="1">
        <v>0</v>
      </c>
    </row>
    <row r="464" spans="1:13" s="24" customFormat="1" ht="28.5" customHeight="1" x14ac:dyDescent="0.2">
      <c r="A464" s="34"/>
      <c r="B464" s="57"/>
      <c r="C464" s="57"/>
      <c r="D464" s="60"/>
      <c r="E464" s="57"/>
      <c r="F464" s="57"/>
      <c r="G464" s="16" t="s">
        <v>32</v>
      </c>
      <c r="H464" s="1">
        <f t="shared" si="69"/>
        <v>1768991.9</v>
      </c>
      <c r="I464" s="1">
        <v>0</v>
      </c>
      <c r="J464" s="1">
        <v>0</v>
      </c>
      <c r="K464" s="1">
        <v>1751302</v>
      </c>
      <c r="L464" s="1">
        <v>17689.900000000001</v>
      </c>
      <c r="M464" s="1">
        <v>0</v>
      </c>
    </row>
    <row r="465" spans="1:13" s="24" customFormat="1" ht="28.5" customHeight="1" x14ac:dyDescent="0.2">
      <c r="A465" s="34"/>
      <c r="B465" s="57"/>
      <c r="C465" s="57"/>
      <c r="D465" s="60"/>
      <c r="E465" s="57"/>
      <c r="F465" s="57"/>
      <c r="G465" s="16" t="s">
        <v>33</v>
      </c>
      <c r="H465" s="1">
        <f t="shared" si="69"/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24" customFormat="1" ht="28.5" customHeight="1" x14ac:dyDescent="0.2">
      <c r="A466" s="35"/>
      <c r="B466" s="58"/>
      <c r="C466" s="58"/>
      <c r="D466" s="61"/>
      <c r="E466" s="58"/>
      <c r="F466" s="58"/>
      <c r="G466" s="16" t="s">
        <v>34</v>
      </c>
      <c r="H466" s="1">
        <f t="shared" si="69"/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</row>
    <row r="467" spans="1:13" s="24" customFormat="1" ht="102.75" customHeight="1" x14ac:dyDescent="0.2">
      <c r="A467" s="69" t="s">
        <v>99</v>
      </c>
      <c r="B467" s="69"/>
      <c r="C467" s="69"/>
      <c r="D467" s="76"/>
      <c r="E467" s="69"/>
      <c r="F467" s="69"/>
      <c r="G467" s="16" t="s">
        <v>64</v>
      </c>
      <c r="H467" s="6">
        <f t="shared" ref="H467:M467" si="70">H468+H469+H470+H471+H472+H473+H474+H475+H476+H477+H478</f>
        <v>424805.2</v>
      </c>
      <c r="I467" s="6">
        <f t="shared" si="70"/>
        <v>0</v>
      </c>
      <c r="J467" s="6">
        <f t="shared" si="70"/>
        <v>115023.2</v>
      </c>
      <c r="K467" s="6">
        <f t="shared" si="70"/>
        <v>287838.8</v>
      </c>
      <c r="L467" s="6">
        <f t="shared" si="70"/>
        <v>21943.200000000001</v>
      </c>
      <c r="M467" s="6">
        <f t="shared" si="70"/>
        <v>0</v>
      </c>
    </row>
    <row r="468" spans="1:13" s="24" customFormat="1" ht="15.75" customHeight="1" x14ac:dyDescent="0.2">
      <c r="A468" s="69"/>
      <c r="B468" s="69"/>
      <c r="C468" s="69"/>
      <c r="D468" s="69"/>
      <c r="E468" s="69"/>
      <c r="F468" s="69"/>
      <c r="G468" s="16" t="s">
        <v>0</v>
      </c>
      <c r="H468" s="1">
        <f t="shared" ref="H468:H478" si="71">J468+K468+L468+M468</f>
        <v>0</v>
      </c>
      <c r="I468" s="1">
        <v>0</v>
      </c>
      <c r="J468" s="1">
        <f>J480</f>
        <v>0</v>
      </c>
      <c r="K468" s="1">
        <f>K480</f>
        <v>0</v>
      </c>
      <c r="L468" s="1">
        <f>L480</f>
        <v>0</v>
      </c>
      <c r="M468" s="1">
        <f>M480</f>
        <v>0</v>
      </c>
    </row>
    <row r="469" spans="1:13" s="24" customFormat="1" ht="15.75" customHeight="1" x14ac:dyDescent="0.2">
      <c r="A469" s="69"/>
      <c r="B469" s="69"/>
      <c r="C469" s="69"/>
      <c r="D469" s="69"/>
      <c r="E469" s="69"/>
      <c r="F469" s="69"/>
      <c r="G469" s="16" t="s">
        <v>5</v>
      </c>
      <c r="H469" s="1">
        <f t="shared" si="71"/>
        <v>0</v>
      </c>
      <c r="I469" s="1">
        <v>0</v>
      </c>
      <c r="J469" s="1">
        <f t="shared" ref="J469:M478" si="72">J481</f>
        <v>0</v>
      </c>
      <c r="K469" s="1">
        <f t="shared" si="72"/>
        <v>0</v>
      </c>
      <c r="L469" s="1">
        <f t="shared" si="72"/>
        <v>0</v>
      </c>
      <c r="M469" s="1">
        <f t="shared" si="72"/>
        <v>0</v>
      </c>
    </row>
    <row r="470" spans="1:13" s="24" customFormat="1" ht="15.75" customHeight="1" x14ac:dyDescent="0.2">
      <c r="A470" s="69"/>
      <c r="B470" s="69"/>
      <c r="C470" s="69"/>
      <c r="D470" s="69"/>
      <c r="E470" s="69"/>
      <c r="F470" s="69"/>
      <c r="G470" s="16" t="s">
        <v>1</v>
      </c>
      <c r="H470" s="1">
        <f t="shared" si="71"/>
        <v>0</v>
      </c>
      <c r="I470" s="1">
        <v>0</v>
      </c>
      <c r="J470" s="1">
        <f t="shared" si="72"/>
        <v>0</v>
      </c>
      <c r="K470" s="1">
        <f t="shared" si="72"/>
        <v>0</v>
      </c>
      <c r="L470" s="1">
        <f t="shared" si="72"/>
        <v>0</v>
      </c>
      <c r="M470" s="1">
        <f t="shared" si="72"/>
        <v>0</v>
      </c>
    </row>
    <row r="471" spans="1:13" s="24" customFormat="1" ht="15.75" customHeight="1" x14ac:dyDescent="0.2">
      <c r="A471" s="69"/>
      <c r="B471" s="69"/>
      <c r="C471" s="69"/>
      <c r="D471" s="69"/>
      <c r="E471" s="69"/>
      <c r="F471" s="69"/>
      <c r="G471" s="16" t="s">
        <v>2</v>
      </c>
      <c r="H471" s="1">
        <f t="shared" si="71"/>
        <v>0</v>
      </c>
      <c r="I471" s="1">
        <v>0</v>
      </c>
      <c r="J471" s="1">
        <f t="shared" si="72"/>
        <v>0</v>
      </c>
      <c r="K471" s="1">
        <f t="shared" si="72"/>
        <v>0</v>
      </c>
      <c r="L471" s="1">
        <f t="shared" si="72"/>
        <v>0</v>
      </c>
      <c r="M471" s="1">
        <f t="shared" si="72"/>
        <v>0</v>
      </c>
    </row>
    <row r="472" spans="1:13" s="24" customFormat="1" ht="15.75" customHeight="1" x14ac:dyDescent="0.2">
      <c r="A472" s="69"/>
      <c r="B472" s="69"/>
      <c r="C472" s="69"/>
      <c r="D472" s="69"/>
      <c r="E472" s="69"/>
      <c r="F472" s="69"/>
      <c r="G472" s="16" t="s">
        <v>3</v>
      </c>
      <c r="H472" s="1">
        <f t="shared" si="71"/>
        <v>0</v>
      </c>
      <c r="I472" s="1">
        <v>0</v>
      </c>
      <c r="J472" s="1">
        <f t="shared" si="72"/>
        <v>0</v>
      </c>
      <c r="K472" s="1">
        <f t="shared" si="72"/>
        <v>0</v>
      </c>
      <c r="L472" s="1">
        <f t="shared" si="72"/>
        <v>0</v>
      </c>
      <c r="M472" s="1">
        <f t="shared" si="72"/>
        <v>0</v>
      </c>
    </row>
    <row r="473" spans="1:13" s="24" customFormat="1" ht="15.75" customHeight="1" x14ac:dyDescent="0.2">
      <c r="A473" s="69"/>
      <c r="B473" s="69"/>
      <c r="C473" s="69"/>
      <c r="D473" s="69"/>
      <c r="E473" s="69"/>
      <c r="F473" s="69"/>
      <c r="G473" s="16" t="s">
        <v>4</v>
      </c>
      <c r="H473" s="1">
        <f t="shared" si="71"/>
        <v>208238.7</v>
      </c>
      <c r="I473" s="1">
        <f t="shared" ref="I473:J473" si="73">I485+I497</f>
        <v>0</v>
      </c>
      <c r="J473" s="1">
        <f t="shared" si="73"/>
        <v>0</v>
      </c>
      <c r="K473" s="1">
        <f>K485+K497</f>
        <v>193000</v>
      </c>
      <c r="L473" s="1">
        <f t="shared" ref="L473:M473" si="74">L485+L497</f>
        <v>15238.7</v>
      </c>
      <c r="M473" s="1">
        <f t="shared" si="74"/>
        <v>0</v>
      </c>
    </row>
    <row r="474" spans="1:13" s="24" customFormat="1" ht="15.75" customHeight="1" x14ac:dyDescent="0.2">
      <c r="A474" s="69"/>
      <c r="B474" s="69"/>
      <c r="C474" s="69"/>
      <c r="D474" s="69"/>
      <c r="E474" s="69"/>
      <c r="F474" s="69"/>
      <c r="G474" s="16" t="s">
        <v>23</v>
      </c>
      <c r="H474" s="1">
        <f t="shared" si="71"/>
        <v>216566.5</v>
      </c>
      <c r="I474" s="1">
        <f t="shared" ref="I474:J474" si="75">I486+I498</f>
        <v>0</v>
      </c>
      <c r="J474" s="1">
        <f t="shared" si="75"/>
        <v>115023.2</v>
      </c>
      <c r="K474" s="1">
        <f>K486+K498</f>
        <v>94838.8</v>
      </c>
      <c r="L474" s="1">
        <f>L486+L498+L510</f>
        <v>6704.5</v>
      </c>
      <c r="M474" s="1">
        <f t="shared" ref="M474" si="76">M486+M498</f>
        <v>0</v>
      </c>
    </row>
    <row r="475" spans="1:13" s="24" customFormat="1" ht="15.75" customHeight="1" x14ac:dyDescent="0.2">
      <c r="A475" s="69"/>
      <c r="B475" s="69"/>
      <c r="C475" s="69"/>
      <c r="D475" s="69"/>
      <c r="E475" s="69"/>
      <c r="F475" s="69"/>
      <c r="G475" s="16" t="s">
        <v>31</v>
      </c>
      <c r="H475" s="1">
        <f t="shared" si="71"/>
        <v>0</v>
      </c>
      <c r="I475" s="1">
        <v>0</v>
      </c>
      <c r="J475" s="1">
        <f t="shared" si="72"/>
        <v>0</v>
      </c>
      <c r="K475" s="1">
        <f t="shared" si="72"/>
        <v>0</v>
      </c>
      <c r="L475" s="1">
        <f t="shared" si="72"/>
        <v>0</v>
      </c>
      <c r="M475" s="1">
        <f t="shared" si="72"/>
        <v>0</v>
      </c>
    </row>
    <row r="476" spans="1:13" s="24" customFormat="1" ht="15.75" customHeight="1" x14ac:dyDescent="0.2">
      <c r="A476" s="69"/>
      <c r="B476" s="69"/>
      <c r="C476" s="69"/>
      <c r="D476" s="69"/>
      <c r="E476" s="69"/>
      <c r="F476" s="69"/>
      <c r="G476" s="16" t="s">
        <v>32</v>
      </c>
      <c r="H476" s="1">
        <f t="shared" si="71"/>
        <v>0</v>
      </c>
      <c r="I476" s="1">
        <v>0</v>
      </c>
      <c r="J476" s="1">
        <f t="shared" si="72"/>
        <v>0</v>
      </c>
      <c r="K476" s="1">
        <f t="shared" si="72"/>
        <v>0</v>
      </c>
      <c r="L476" s="1">
        <f t="shared" si="72"/>
        <v>0</v>
      </c>
      <c r="M476" s="1">
        <f t="shared" si="72"/>
        <v>0</v>
      </c>
    </row>
    <row r="477" spans="1:13" s="24" customFormat="1" ht="15.75" x14ac:dyDescent="0.2">
      <c r="A477" s="69"/>
      <c r="B477" s="69"/>
      <c r="C477" s="69"/>
      <c r="D477" s="69"/>
      <c r="E477" s="69"/>
      <c r="F477" s="69"/>
      <c r="G477" s="16" t="s">
        <v>33</v>
      </c>
      <c r="H477" s="1">
        <f t="shared" si="71"/>
        <v>0</v>
      </c>
      <c r="I477" s="1">
        <v>0</v>
      </c>
      <c r="J477" s="1">
        <f t="shared" si="72"/>
        <v>0</v>
      </c>
      <c r="K477" s="1">
        <f t="shared" si="72"/>
        <v>0</v>
      </c>
      <c r="L477" s="1">
        <f t="shared" si="72"/>
        <v>0</v>
      </c>
      <c r="M477" s="1">
        <f t="shared" si="72"/>
        <v>0</v>
      </c>
    </row>
    <row r="478" spans="1:13" s="24" customFormat="1" ht="17.45" customHeight="1" x14ac:dyDescent="0.2">
      <c r="A478" s="69"/>
      <c r="B478" s="69"/>
      <c r="C478" s="69"/>
      <c r="D478" s="69"/>
      <c r="E478" s="69"/>
      <c r="F478" s="69"/>
      <c r="G478" s="16" t="s">
        <v>34</v>
      </c>
      <c r="H478" s="1">
        <f t="shared" si="71"/>
        <v>0</v>
      </c>
      <c r="I478" s="1">
        <v>0</v>
      </c>
      <c r="J478" s="1">
        <f t="shared" si="72"/>
        <v>0</v>
      </c>
      <c r="K478" s="1">
        <f t="shared" si="72"/>
        <v>0</v>
      </c>
      <c r="L478" s="1">
        <f t="shared" si="72"/>
        <v>0</v>
      </c>
      <c r="M478" s="1">
        <f t="shared" si="72"/>
        <v>0</v>
      </c>
    </row>
    <row r="479" spans="1:13" s="24" customFormat="1" ht="110.25" x14ac:dyDescent="0.2">
      <c r="A479" s="69" t="s">
        <v>48</v>
      </c>
      <c r="B479" s="69" t="s">
        <v>12</v>
      </c>
      <c r="C479" s="69" t="s">
        <v>36</v>
      </c>
      <c r="D479" s="79">
        <v>565976.4</v>
      </c>
      <c r="E479" s="69" t="s">
        <v>30</v>
      </c>
      <c r="F479" s="69" t="s">
        <v>67</v>
      </c>
      <c r="G479" s="16" t="s">
        <v>73</v>
      </c>
      <c r="H479" s="6">
        <f t="shared" ref="H479:M479" si="77">H480+H481+H482+H483+H484+H485+H486+H487+H488+H489+H490</f>
        <v>420220.5</v>
      </c>
      <c r="I479" s="6">
        <f t="shared" si="77"/>
        <v>0</v>
      </c>
      <c r="J479" s="6">
        <f t="shared" si="77"/>
        <v>115023.2</v>
      </c>
      <c r="K479" s="6">
        <f t="shared" si="77"/>
        <v>287838.8</v>
      </c>
      <c r="L479" s="6">
        <f t="shared" si="77"/>
        <v>17358.5</v>
      </c>
      <c r="M479" s="6">
        <f t="shared" si="77"/>
        <v>0</v>
      </c>
    </row>
    <row r="480" spans="1:13" s="24" customFormat="1" ht="15.75" x14ac:dyDescent="0.2">
      <c r="A480" s="69"/>
      <c r="B480" s="69"/>
      <c r="C480" s="69"/>
      <c r="D480" s="57"/>
      <c r="E480" s="69"/>
      <c r="F480" s="69"/>
      <c r="G480" s="16" t="s">
        <v>0</v>
      </c>
      <c r="H480" s="1">
        <f t="shared" ref="H480:H490" si="78">J480+K480+L480+M480</f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</row>
    <row r="481" spans="1:14" s="24" customFormat="1" ht="15.75" x14ac:dyDescent="0.2">
      <c r="A481" s="69"/>
      <c r="B481" s="69"/>
      <c r="C481" s="69"/>
      <c r="D481" s="57"/>
      <c r="E481" s="69"/>
      <c r="F481" s="69"/>
      <c r="G481" s="16" t="s">
        <v>5</v>
      </c>
      <c r="H481" s="1">
        <f t="shared" si="78"/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</row>
    <row r="482" spans="1:14" s="24" customFormat="1" ht="15.75" x14ac:dyDescent="0.2">
      <c r="A482" s="69"/>
      <c r="B482" s="69"/>
      <c r="C482" s="69"/>
      <c r="D482" s="57"/>
      <c r="E482" s="69"/>
      <c r="F482" s="69"/>
      <c r="G482" s="16" t="s">
        <v>1</v>
      </c>
      <c r="H482" s="1">
        <f t="shared" si="78"/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</row>
    <row r="483" spans="1:14" s="24" customFormat="1" ht="15.75" x14ac:dyDescent="0.2">
      <c r="A483" s="69"/>
      <c r="B483" s="69"/>
      <c r="C483" s="69"/>
      <c r="D483" s="57"/>
      <c r="E483" s="69"/>
      <c r="F483" s="69"/>
      <c r="G483" s="16" t="s">
        <v>2</v>
      </c>
      <c r="H483" s="1">
        <f t="shared" si="78"/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</row>
    <row r="484" spans="1:14" s="24" customFormat="1" ht="15.75" x14ac:dyDescent="0.2">
      <c r="A484" s="69"/>
      <c r="B484" s="69"/>
      <c r="C484" s="69"/>
      <c r="D484" s="57"/>
      <c r="E484" s="69"/>
      <c r="F484" s="69"/>
      <c r="G484" s="16" t="s">
        <v>3</v>
      </c>
      <c r="H484" s="1">
        <f t="shared" si="78"/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</row>
    <row r="485" spans="1:14" s="24" customFormat="1" ht="15.75" x14ac:dyDescent="0.2">
      <c r="A485" s="69"/>
      <c r="B485" s="69"/>
      <c r="C485" s="69"/>
      <c r="D485" s="57"/>
      <c r="E485" s="69"/>
      <c r="F485" s="69"/>
      <c r="G485" s="16" t="s">
        <v>4</v>
      </c>
      <c r="H485" s="1">
        <f>J485+K485+L485+M485</f>
        <v>208238.7</v>
      </c>
      <c r="I485" s="1">
        <v>0</v>
      </c>
      <c r="J485" s="1">
        <v>0</v>
      </c>
      <c r="K485" s="1">
        <v>193000</v>
      </c>
      <c r="L485" s="1">
        <v>15238.7</v>
      </c>
      <c r="M485" s="1">
        <v>0</v>
      </c>
    </row>
    <row r="486" spans="1:14" s="24" customFormat="1" ht="15.75" x14ac:dyDescent="0.2">
      <c r="A486" s="69"/>
      <c r="B486" s="69"/>
      <c r="C486" s="69"/>
      <c r="D486" s="57"/>
      <c r="E486" s="69"/>
      <c r="F486" s="69"/>
      <c r="G486" s="16" t="s">
        <v>23</v>
      </c>
      <c r="H486" s="1">
        <f>J486+K486+L486+M486</f>
        <v>211981.8</v>
      </c>
      <c r="I486" s="1">
        <v>0</v>
      </c>
      <c r="J486" s="1">
        <v>115023.2</v>
      </c>
      <c r="K486" s="1">
        <v>94838.8</v>
      </c>
      <c r="L486" s="1">
        <v>2119.8000000000002</v>
      </c>
      <c r="M486" s="1">
        <v>0</v>
      </c>
    </row>
    <row r="487" spans="1:14" s="24" customFormat="1" ht="15.75" x14ac:dyDescent="0.2">
      <c r="A487" s="69"/>
      <c r="B487" s="69"/>
      <c r="C487" s="69"/>
      <c r="D487" s="57"/>
      <c r="E487" s="69"/>
      <c r="F487" s="69"/>
      <c r="G487" s="16" t="s">
        <v>31</v>
      </c>
      <c r="H487" s="1">
        <f t="shared" si="78"/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</row>
    <row r="488" spans="1:14" s="24" customFormat="1" ht="15.75" x14ac:dyDescent="0.2">
      <c r="A488" s="69"/>
      <c r="B488" s="69"/>
      <c r="C488" s="69"/>
      <c r="D488" s="57"/>
      <c r="E488" s="69"/>
      <c r="F488" s="69"/>
      <c r="G488" s="16" t="s">
        <v>32</v>
      </c>
      <c r="H488" s="1">
        <f t="shared" si="78"/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4" s="24" customFormat="1" ht="15.75" x14ac:dyDescent="0.2">
      <c r="A489" s="69"/>
      <c r="B489" s="69"/>
      <c r="C489" s="69"/>
      <c r="D489" s="57"/>
      <c r="E489" s="69"/>
      <c r="F489" s="69"/>
      <c r="G489" s="16" t="s">
        <v>33</v>
      </c>
      <c r="H489" s="1">
        <f t="shared" si="78"/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4" s="24" customFormat="1" ht="18" customHeight="1" x14ac:dyDescent="0.2">
      <c r="A490" s="69"/>
      <c r="B490" s="69"/>
      <c r="C490" s="69"/>
      <c r="D490" s="58"/>
      <c r="E490" s="69"/>
      <c r="F490" s="69"/>
      <c r="G490" s="16" t="s">
        <v>34</v>
      </c>
      <c r="H490" s="1">
        <f t="shared" si="78"/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/>
    </row>
    <row r="491" spans="1:14" s="24" customFormat="1" ht="110.25" x14ac:dyDescent="0.2">
      <c r="A491" s="62" t="s">
        <v>108</v>
      </c>
      <c r="B491" s="62" t="s">
        <v>12</v>
      </c>
      <c r="C491" s="56" t="s">
        <v>36</v>
      </c>
      <c r="D491" s="56">
        <v>4584.7</v>
      </c>
      <c r="E491" s="56" t="s">
        <v>30</v>
      </c>
      <c r="F491" s="56" t="s">
        <v>109</v>
      </c>
      <c r="G491" s="16" t="s">
        <v>73</v>
      </c>
      <c r="H491" s="6">
        <f>I491+J491+K491+L491+M491</f>
        <v>4584.7</v>
      </c>
      <c r="I491" s="6">
        <f t="shared" ref="I491:K491" si="79">I492+I493+I494+I495+I496+I497+I498+I499+I500+I501+I502</f>
        <v>0</v>
      </c>
      <c r="J491" s="6">
        <f t="shared" si="79"/>
        <v>0</v>
      </c>
      <c r="K491" s="6">
        <f t="shared" si="79"/>
        <v>0</v>
      </c>
      <c r="L491" s="6">
        <f>L492+L493+L494+L495+L496+L497+L498+L499+L500+L501+L502</f>
        <v>4584.7</v>
      </c>
      <c r="M491" s="6">
        <f>M492+M493+M494+M495+M496+M497+M498+M499+M500+M501+M502</f>
        <v>0</v>
      </c>
      <c r="N491" s="25"/>
    </row>
    <row r="492" spans="1:14" s="24" customFormat="1" ht="18" customHeight="1" x14ac:dyDescent="0.2">
      <c r="A492" s="63"/>
      <c r="B492" s="63"/>
      <c r="C492" s="57"/>
      <c r="D492" s="57"/>
      <c r="E492" s="57"/>
      <c r="F492" s="57"/>
      <c r="G492" s="16" t="s">
        <v>0</v>
      </c>
      <c r="H492" s="6">
        <f t="shared" ref="H492:H514" si="80">I492+J492+K492+L492+M492</f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25"/>
    </row>
    <row r="493" spans="1:14" s="24" customFormat="1" ht="18" customHeight="1" x14ac:dyDescent="0.2">
      <c r="A493" s="63"/>
      <c r="B493" s="63"/>
      <c r="C493" s="57"/>
      <c r="D493" s="57"/>
      <c r="E493" s="57"/>
      <c r="F493" s="57"/>
      <c r="G493" s="16" t="s">
        <v>5</v>
      </c>
      <c r="H493" s="6">
        <f t="shared" si="80"/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25"/>
    </row>
    <row r="494" spans="1:14" s="24" customFormat="1" ht="18" customHeight="1" x14ac:dyDescent="0.2">
      <c r="A494" s="63"/>
      <c r="B494" s="63"/>
      <c r="C494" s="57"/>
      <c r="D494" s="57"/>
      <c r="E494" s="57"/>
      <c r="F494" s="57"/>
      <c r="G494" s="16" t="s">
        <v>1</v>
      </c>
      <c r="H494" s="6">
        <f t="shared" si="80"/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25"/>
    </row>
    <row r="495" spans="1:14" s="24" customFormat="1" ht="18" customHeight="1" x14ac:dyDescent="0.2">
      <c r="A495" s="63"/>
      <c r="B495" s="63"/>
      <c r="C495" s="57"/>
      <c r="D495" s="57"/>
      <c r="E495" s="57"/>
      <c r="F495" s="57"/>
      <c r="G495" s="16" t="s">
        <v>2</v>
      </c>
      <c r="H495" s="6">
        <f t="shared" si="80"/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25"/>
    </row>
    <row r="496" spans="1:14" s="24" customFormat="1" ht="18" customHeight="1" x14ac:dyDescent="0.2">
      <c r="A496" s="63"/>
      <c r="B496" s="63"/>
      <c r="C496" s="57"/>
      <c r="D496" s="57"/>
      <c r="E496" s="57"/>
      <c r="F496" s="57"/>
      <c r="G496" s="16" t="s">
        <v>3</v>
      </c>
      <c r="H496" s="6">
        <f t="shared" si="80"/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25"/>
    </row>
    <row r="497" spans="1:14" s="24" customFormat="1" ht="18" customHeight="1" x14ac:dyDescent="0.2">
      <c r="A497" s="63"/>
      <c r="B497" s="63"/>
      <c r="C497" s="57"/>
      <c r="D497" s="57"/>
      <c r="E497" s="57"/>
      <c r="F497" s="57"/>
      <c r="G497" s="16" t="s">
        <v>4</v>
      </c>
      <c r="H497" s="6">
        <f t="shared" si="80"/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25"/>
    </row>
    <row r="498" spans="1:14" s="24" customFormat="1" ht="18" customHeight="1" x14ac:dyDescent="0.2">
      <c r="A498" s="63"/>
      <c r="B498" s="63"/>
      <c r="C498" s="57"/>
      <c r="D498" s="57"/>
      <c r="E498" s="57"/>
      <c r="F498" s="57"/>
      <c r="G498" s="16" t="s">
        <v>23</v>
      </c>
      <c r="H498" s="6">
        <f t="shared" si="80"/>
        <v>4584.7</v>
      </c>
      <c r="I498" s="1">
        <v>0</v>
      </c>
      <c r="J498" s="1">
        <v>0</v>
      </c>
      <c r="K498" s="1">
        <v>0</v>
      </c>
      <c r="L498" s="1">
        <v>4584.7</v>
      </c>
      <c r="M498" s="1">
        <v>0</v>
      </c>
      <c r="N498" s="25"/>
    </row>
    <row r="499" spans="1:14" s="24" customFormat="1" ht="18" customHeight="1" x14ac:dyDescent="0.2">
      <c r="A499" s="63"/>
      <c r="B499" s="63"/>
      <c r="C499" s="57"/>
      <c r="D499" s="57"/>
      <c r="E499" s="57"/>
      <c r="F499" s="57"/>
      <c r="G499" s="16" t="s">
        <v>31</v>
      </c>
      <c r="H499" s="6">
        <f t="shared" si="80"/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25"/>
    </row>
    <row r="500" spans="1:14" s="24" customFormat="1" ht="18" customHeight="1" x14ac:dyDescent="0.2">
      <c r="A500" s="63"/>
      <c r="B500" s="63"/>
      <c r="C500" s="57"/>
      <c r="D500" s="57"/>
      <c r="E500" s="57"/>
      <c r="F500" s="57"/>
      <c r="G500" s="16" t="s">
        <v>32</v>
      </c>
      <c r="H500" s="6">
        <f t="shared" si="80"/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25"/>
    </row>
    <row r="501" spans="1:14" s="24" customFormat="1" ht="18" customHeight="1" x14ac:dyDescent="0.2">
      <c r="A501" s="63"/>
      <c r="B501" s="63"/>
      <c r="C501" s="57"/>
      <c r="D501" s="57"/>
      <c r="E501" s="57"/>
      <c r="F501" s="57"/>
      <c r="G501" s="16" t="s">
        <v>33</v>
      </c>
      <c r="H501" s="6">
        <f t="shared" si="80"/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25"/>
    </row>
    <row r="502" spans="1:14" s="24" customFormat="1" ht="18" customHeight="1" x14ac:dyDescent="0.2">
      <c r="A502" s="64"/>
      <c r="B502" s="64"/>
      <c r="C502" s="58"/>
      <c r="D502" s="58"/>
      <c r="E502" s="58"/>
      <c r="F502" s="58"/>
      <c r="G502" s="16" t="s">
        <v>34</v>
      </c>
      <c r="H502" s="6">
        <f t="shared" si="80"/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25"/>
    </row>
    <row r="503" spans="1:14" s="24" customFormat="1" ht="110.25" hidden="1" x14ac:dyDescent="0.2">
      <c r="A503" s="62" t="s">
        <v>151</v>
      </c>
      <c r="B503" s="56" t="s">
        <v>116</v>
      </c>
      <c r="C503" s="56" t="s">
        <v>36</v>
      </c>
      <c r="D503" s="80">
        <v>1800</v>
      </c>
      <c r="E503" s="56" t="s">
        <v>30</v>
      </c>
      <c r="F503" s="56" t="s">
        <v>109</v>
      </c>
      <c r="G503" s="16" t="s">
        <v>73</v>
      </c>
      <c r="H503" s="6">
        <f>L503</f>
        <v>0</v>
      </c>
      <c r="I503" s="6">
        <f>I504+I505+I506+I507+I508+I509+I510+I511+I512+I513+I514</f>
        <v>0</v>
      </c>
      <c r="J503" s="6">
        <f t="shared" ref="J503:M503" si="81">J504+J505+J506+J507+J508+J509+J510+J511+J512+J513+J514</f>
        <v>0</v>
      </c>
      <c r="K503" s="6">
        <f>K504+K505+K506+K507+K508+K509+K510+K511+K512+K513+K514</f>
        <v>0</v>
      </c>
      <c r="L503" s="6">
        <f t="shared" si="81"/>
        <v>0</v>
      </c>
      <c r="M503" s="6">
        <f t="shared" si="81"/>
        <v>0</v>
      </c>
      <c r="N503" s="25"/>
    </row>
    <row r="504" spans="1:14" s="24" customFormat="1" ht="18" hidden="1" customHeight="1" x14ac:dyDescent="0.2">
      <c r="A504" s="63"/>
      <c r="B504" s="57"/>
      <c r="C504" s="57"/>
      <c r="D504" s="81"/>
      <c r="E504" s="57"/>
      <c r="F504" s="57"/>
      <c r="G504" s="16" t="s">
        <v>0</v>
      </c>
      <c r="H504" s="6">
        <f t="shared" si="80"/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25"/>
    </row>
    <row r="505" spans="1:14" s="24" customFormat="1" ht="18" hidden="1" customHeight="1" x14ac:dyDescent="0.2">
      <c r="A505" s="63"/>
      <c r="B505" s="57"/>
      <c r="C505" s="57"/>
      <c r="D505" s="81"/>
      <c r="E505" s="57"/>
      <c r="F505" s="57"/>
      <c r="G505" s="16" t="s">
        <v>5</v>
      </c>
      <c r="H505" s="6">
        <f t="shared" si="80"/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25"/>
    </row>
    <row r="506" spans="1:14" s="24" customFormat="1" ht="18" hidden="1" customHeight="1" x14ac:dyDescent="0.2">
      <c r="A506" s="63"/>
      <c r="B506" s="57"/>
      <c r="C506" s="57"/>
      <c r="D506" s="81"/>
      <c r="E506" s="57"/>
      <c r="F506" s="57"/>
      <c r="G506" s="16" t="s">
        <v>1</v>
      </c>
      <c r="H506" s="6">
        <f t="shared" si="80"/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25"/>
    </row>
    <row r="507" spans="1:14" s="24" customFormat="1" ht="18" hidden="1" customHeight="1" x14ac:dyDescent="0.2">
      <c r="A507" s="63"/>
      <c r="B507" s="57"/>
      <c r="C507" s="57"/>
      <c r="D507" s="81"/>
      <c r="E507" s="57"/>
      <c r="F507" s="57"/>
      <c r="G507" s="16" t="s">
        <v>2</v>
      </c>
      <c r="H507" s="6">
        <f t="shared" si="80"/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25"/>
    </row>
    <row r="508" spans="1:14" s="24" customFormat="1" ht="18" hidden="1" customHeight="1" x14ac:dyDescent="0.2">
      <c r="A508" s="63"/>
      <c r="B508" s="57"/>
      <c r="C508" s="57"/>
      <c r="D508" s="81"/>
      <c r="E508" s="57"/>
      <c r="F508" s="57"/>
      <c r="G508" s="16" t="s">
        <v>3</v>
      </c>
      <c r="H508" s="6">
        <f t="shared" si="80"/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25"/>
    </row>
    <row r="509" spans="1:14" s="24" customFormat="1" ht="18" hidden="1" customHeight="1" x14ac:dyDescent="0.2">
      <c r="A509" s="63"/>
      <c r="B509" s="57"/>
      <c r="C509" s="57"/>
      <c r="D509" s="81"/>
      <c r="E509" s="57"/>
      <c r="F509" s="57"/>
      <c r="G509" s="16" t="s">
        <v>4</v>
      </c>
      <c r="H509" s="6">
        <f t="shared" si="80"/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25"/>
    </row>
    <row r="510" spans="1:14" s="24" customFormat="1" ht="18" hidden="1" customHeight="1" x14ac:dyDescent="0.2">
      <c r="A510" s="63"/>
      <c r="B510" s="57"/>
      <c r="C510" s="57"/>
      <c r="D510" s="81"/>
      <c r="E510" s="57"/>
      <c r="F510" s="57"/>
      <c r="G510" s="16" t="s">
        <v>23</v>
      </c>
      <c r="H510" s="6">
        <f>I510</f>
        <v>0</v>
      </c>
      <c r="I510" s="1">
        <f>1800-1800</f>
        <v>0</v>
      </c>
      <c r="J510" s="1">
        <v>0</v>
      </c>
      <c r="K510" s="1">
        <v>0</v>
      </c>
      <c r="L510" s="1">
        <f>1800-1800</f>
        <v>0</v>
      </c>
      <c r="M510" s="1">
        <v>0</v>
      </c>
      <c r="N510" s="25"/>
    </row>
    <row r="511" spans="1:14" s="24" customFormat="1" ht="18" hidden="1" customHeight="1" x14ac:dyDescent="0.2">
      <c r="A511" s="63"/>
      <c r="B511" s="57"/>
      <c r="C511" s="57"/>
      <c r="D511" s="81"/>
      <c r="E511" s="57"/>
      <c r="F511" s="57"/>
      <c r="G511" s="16" t="s">
        <v>31</v>
      </c>
      <c r="H511" s="6">
        <f t="shared" si="80"/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25"/>
    </row>
    <row r="512" spans="1:14" s="24" customFormat="1" ht="18" hidden="1" customHeight="1" x14ac:dyDescent="0.2">
      <c r="A512" s="63"/>
      <c r="B512" s="57"/>
      <c r="C512" s="57"/>
      <c r="D512" s="81"/>
      <c r="E512" s="57"/>
      <c r="F512" s="57"/>
      <c r="G512" s="16" t="s">
        <v>32</v>
      </c>
      <c r="H512" s="6">
        <f t="shared" si="80"/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25"/>
    </row>
    <row r="513" spans="1:30" s="24" customFormat="1" ht="18" hidden="1" customHeight="1" x14ac:dyDescent="0.2">
      <c r="A513" s="63"/>
      <c r="B513" s="57"/>
      <c r="C513" s="57"/>
      <c r="D513" s="81"/>
      <c r="E513" s="57"/>
      <c r="F513" s="57"/>
      <c r="G513" s="16" t="s">
        <v>33</v>
      </c>
      <c r="H513" s="6">
        <f t="shared" si="80"/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25"/>
    </row>
    <row r="514" spans="1:30" s="24" customFormat="1" ht="18" hidden="1" customHeight="1" x14ac:dyDescent="0.2">
      <c r="A514" s="64"/>
      <c r="B514" s="58"/>
      <c r="C514" s="58"/>
      <c r="D514" s="82"/>
      <c r="E514" s="58"/>
      <c r="F514" s="58"/>
      <c r="G514" s="16" t="s">
        <v>34</v>
      </c>
      <c r="H514" s="6">
        <f t="shared" si="80"/>
        <v>0</v>
      </c>
      <c r="I514" s="6">
        <v>0</v>
      </c>
      <c r="J514" s="6">
        <f t="shared" ref="J514" si="82">J515+J516+J517+J518+J519+J520+J521+J522+J523+J524+J525</f>
        <v>0</v>
      </c>
      <c r="K514" s="6">
        <v>0</v>
      </c>
      <c r="L514" s="1">
        <v>0</v>
      </c>
      <c r="M514" s="1">
        <v>0</v>
      </c>
      <c r="N514" s="25"/>
    </row>
    <row r="515" spans="1:30" s="24" customFormat="1" ht="97.9" customHeight="1" x14ac:dyDescent="0.2">
      <c r="A515" s="69" t="s">
        <v>100</v>
      </c>
      <c r="B515" s="69"/>
      <c r="C515" s="56"/>
      <c r="D515" s="77"/>
      <c r="E515" s="74"/>
      <c r="F515" s="74"/>
      <c r="G515" s="16" t="s">
        <v>64</v>
      </c>
      <c r="H515" s="6">
        <f t="shared" ref="H515:M515" si="83">H516+H517+H518+H519+H520+H521+H522+H523+H524+H525+H526</f>
        <v>48816.4</v>
      </c>
      <c r="I515" s="6">
        <f t="shared" si="83"/>
        <v>46400</v>
      </c>
      <c r="J515" s="6">
        <f t="shared" si="83"/>
        <v>0</v>
      </c>
      <c r="K515" s="6">
        <f t="shared" si="83"/>
        <v>45805.4</v>
      </c>
      <c r="L515" s="6">
        <f t="shared" si="83"/>
        <v>3011</v>
      </c>
      <c r="M515" s="6">
        <f t="shared" si="83"/>
        <v>0</v>
      </c>
    </row>
    <row r="516" spans="1:30" s="24" customFormat="1" ht="15.75" x14ac:dyDescent="0.2">
      <c r="A516" s="69"/>
      <c r="B516" s="69"/>
      <c r="C516" s="57"/>
      <c r="D516" s="77"/>
      <c r="E516" s="74"/>
      <c r="F516" s="74"/>
      <c r="G516" s="16" t="s">
        <v>0</v>
      </c>
      <c r="H516" s="1">
        <f>I516+J516+K516+L516+M516</f>
        <v>0</v>
      </c>
      <c r="I516" s="1">
        <f>I528+I552</f>
        <v>0</v>
      </c>
      <c r="J516" s="1">
        <f t="shared" ref="J516:M516" si="84">J528+J552</f>
        <v>0</v>
      </c>
      <c r="K516" s="1">
        <f t="shared" si="84"/>
        <v>0</v>
      </c>
      <c r="L516" s="1">
        <f t="shared" si="84"/>
        <v>0</v>
      </c>
      <c r="M516" s="1">
        <f t="shared" si="84"/>
        <v>0</v>
      </c>
    </row>
    <row r="517" spans="1:30" s="24" customFormat="1" ht="15.75" x14ac:dyDescent="0.2">
      <c r="A517" s="69"/>
      <c r="B517" s="69"/>
      <c r="C517" s="57"/>
      <c r="D517" s="77"/>
      <c r="E517" s="74"/>
      <c r="F517" s="74"/>
      <c r="G517" s="16" t="s">
        <v>5</v>
      </c>
      <c r="H517" s="1">
        <f>J517+K517+L517+M517</f>
        <v>0</v>
      </c>
      <c r="I517" s="1">
        <f t="shared" ref="I517:M526" si="85">I529+I553</f>
        <v>0</v>
      </c>
      <c r="J517" s="1">
        <f t="shared" si="85"/>
        <v>0</v>
      </c>
      <c r="K517" s="1">
        <f t="shared" si="85"/>
        <v>0</v>
      </c>
      <c r="L517" s="1">
        <f t="shared" si="85"/>
        <v>0</v>
      </c>
      <c r="M517" s="1">
        <f t="shared" si="85"/>
        <v>0</v>
      </c>
    </row>
    <row r="518" spans="1:30" s="24" customFormat="1" ht="15.75" x14ac:dyDescent="0.2">
      <c r="A518" s="69"/>
      <c r="B518" s="69"/>
      <c r="C518" s="57"/>
      <c r="D518" s="77"/>
      <c r="E518" s="74"/>
      <c r="F518" s="74"/>
      <c r="G518" s="16" t="s">
        <v>1</v>
      </c>
      <c r="H518" s="1">
        <f t="shared" ref="H518:H526" si="86">J518+K518+L518+M518</f>
        <v>0</v>
      </c>
      <c r="I518" s="1">
        <f t="shared" si="85"/>
        <v>0</v>
      </c>
      <c r="J518" s="1">
        <f t="shared" si="85"/>
        <v>0</v>
      </c>
      <c r="K518" s="1">
        <f t="shared" si="85"/>
        <v>0</v>
      </c>
      <c r="L518" s="1">
        <f t="shared" si="85"/>
        <v>0</v>
      </c>
      <c r="M518" s="1">
        <f t="shared" si="85"/>
        <v>0</v>
      </c>
    </row>
    <row r="519" spans="1:30" s="24" customFormat="1" ht="15.75" x14ac:dyDescent="0.2">
      <c r="A519" s="69"/>
      <c r="B519" s="69"/>
      <c r="C519" s="57"/>
      <c r="D519" s="77"/>
      <c r="E519" s="74"/>
      <c r="F519" s="74"/>
      <c r="G519" s="16" t="s">
        <v>2</v>
      </c>
      <c r="H519" s="1">
        <f t="shared" si="86"/>
        <v>0</v>
      </c>
      <c r="I519" s="1">
        <f t="shared" si="85"/>
        <v>0</v>
      </c>
      <c r="J519" s="1">
        <f t="shared" si="85"/>
        <v>0</v>
      </c>
      <c r="K519" s="1">
        <f t="shared" si="85"/>
        <v>0</v>
      </c>
      <c r="L519" s="1">
        <f t="shared" si="85"/>
        <v>0</v>
      </c>
      <c r="M519" s="1">
        <f t="shared" si="85"/>
        <v>0</v>
      </c>
    </row>
    <row r="520" spans="1:30" s="24" customFormat="1" ht="15.75" x14ac:dyDescent="0.2">
      <c r="A520" s="69"/>
      <c r="B520" s="69"/>
      <c r="C520" s="57"/>
      <c r="D520" s="77"/>
      <c r="E520" s="74"/>
      <c r="F520" s="74"/>
      <c r="G520" s="16" t="s">
        <v>3</v>
      </c>
      <c r="H520" s="1">
        <f t="shared" si="86"/>
        <v>0</v>
      </c>
      <c r="I520" s="1">
        <f t="shared" si="85"/>
        <v>0</v>
      </c>
      <c r="J520" s="1">
        <f t="shared" si="85"/>
        <v>0</v>
      </c>
      <c r="K520" s="1">
        <f t="shared" si="85"/>
        <v>0</v>
      </c>
      <c r="L520" s="1">
        <f t="shared" si="85"/>
        <v>0</v>
      </c>
      <c r="M520" s="1">
        <f t="shared" si="85"/>
        <v>0</v>
      </c>
    </row>
    <row r="521" spans="1:30" s="24" customFormat="1" ht="15.75" x14ac:dyDescent="0.2">
      <c r="A521" s="69"/>
      <c r="B521" s="69"/>
      <c r="C521" s="57"/>
      <c r="D521" s="77"/>
      <c r="E521" s="74"/>
      <c r="F521" s="74"/>
      <c r="G521" s="16" t="s">
        <v>4</v>
      </c>
      <c r="H521" s="1">
        <f t="shared" si="86"/>
        <v>0</v>
      </c>
      <c r="I521" s="1">
        <f t="shared" si="85"/>
        <v>0</v>
      </c>
      <c r="J521" s="1">
        <f t="shared" si="85"/>
        <v>0</v>
      </c>
      <c r="K521" s="1">
        <f t="shared" si="85"/>
        <v>0</v>
      </c>
      <c r="L521" s="1">
        <f t="shared" si="85"/>
        <v>0</v>
      </c>
      <c r="M521" s="1">
        <f t="shared" si="85"/>
        <v>0</v>
      </c>
    </row>
    <row r="522" spans="1:30" s="24" customFormat="1" ht="15.75" x14ac:dyDescent="0.2">
      <c r="A522" s="69"/>
      <c r="B522" s="69"/>
      <c r="C522" s="57"/>
      <c r="D522" s="77"/>
      <c r="E522" s="74"/>
      <c r="F522" s="74"/>
      <c r="G522" s="16" t="s">
        <v>23</v>
      </c>
      <c r="H522" s="1">
        <f t="shared" si="86"/>
        <v>25529.200000000001</v>
      </c>
      <c r="I522" s="1">
        <f t="shared" si="85"/>
        <v>23200</v>
      </c>
      <c r="J522" s="1">
        <f t="shared" si="85"/>
        <v>0</v>
      </c>
      <c r="K522" s="1">
        <f t="shared" si="85"/>
        <v>23997.4</v>
      </c>
      <c r="L522" s="1">
        <f t="shared" si="85"/>
        <v>1531.8</v>
      </c>
      <c r="M522" s="1">
        <f t="shared" si="85"/>
        <v>0</v>
      </c>
    </row>
    <row r="523" spans="1:30" s="24" customFormat="1" ht="15.75" x14ac:dyDescent="0.2">
      <c r="A523" s="69"/>
      <c r="B523" s="69"/>
      <c r="C523" s="57"/>
      <c r="D523" s="77"/>
      <c r="E523" s="74"/>
      <c r="F523" s="74"/>
      <c r="G523" s="16" t="s">
        <v>31</v>
      </c>
      <c r="H523" s="1">
        <f t="shared" si="86"/>
        <v>23287.200000000001</v>
      </c>
      <c r="I523" s="1">
        <f t="shared" si="85"/>
        <v>23200</v>
      </c>
      <c r="J523" s="1">
        <f t="shared" si="85"/>
        <v>0</v>
      </c>
      <c r="K523" s="1">
        <f t="shared" si="85"/>
        <v>21808</v>
      </c>
      <c r="L523" s="1">
        <f t="shared" si="85"/>
        <v>1479.2</v>
      </c>
      <c r="M523" s="1">
        <f t="shared" si="85"/>
        <v>0</v>
      </c>
    </row>
    <row r="524" spans="1:30" s="24" customFormat="1" ht="15.75" x14ac:dyDescent="0.2">
      <c r="A524" s="69"/>
      <c r="B524" s="69"/>
      <c r="C524" s="57"/>
      <c r="D524" s="77"/>
      <c r="E524" s="74"/>
      <c r="F524" s="74"/>
      <c r="G524" s="16" t="s">
        <v>32</v>
      </c>
      <c r="H524" s="1">
        <f t="shared" si="86"/>
        <v>0</v>
      </c>
      <c r="I524" s="1">
        <f t="shared" si="85"/>
        <v>0</v>
      </c>
      <c r="J524" s="1">
        <f t="shared" si="85"/>
        <v>0</v>
      </c>
      <c r="K524" s="1">
        <f t="shared" si="85"/>
        <v>0</v>
      </c>
      <c r="L524" s="1">
        <f t="shared" si="85"/>
        <v>0</v>
      </c>
      <c r="M524" s="1">
        <f t="shared" si="85"/>
        <v>0</v>
      </c>
    </row>
    <row r="525" spans="1:30" s="24" customFormat="1" ht="15.75" x14ac:dyDescent="0.2">
      <c r="A525" s="69"/>
      <c r="B525" s="69"/>
      <c r="C525" s="57"/>
      <c r="D525" s="77"/>
      <c r="E525" s="74"/>
      <c r="F525" s="74"/>
      <c r="G525" s="16" t="s">
        <v>33</v>
      </c>
      <c r="H525" s="1">
        <f t="shared" si="86"/>
        <v>0</v>
      </c>
      <c r="I525" s="1">
        <f t="shared" si="85"/>
        <v>0</v>
      </c>
      <c r="J525" s="1">
        <f t="shared" si="85"/>
        <v>0</v>
      </c>
      <c r="K525" s="1">
        <f t="shared" si="85"/>
        <v>0</v>
      </c>
      <c r="L525" s="1">
        <f t="shared" si="85"/>
        <v>0</v>
      </c>
      <c r="M525" s="1">
        <f t="shared" si="85"/>
        <v>0</v>
      </c>
    </row>
    <row r="526" spans="1:30" s="24" customFormat="1" ht="21.6" customHeight="1" x14ac:dyDescent="0.2">
      <c r="A526" s="69"/>
      <c r="B526" s="69"/>
      <c r="C526" s="58"/>
      <c r="D526" s="77"/>
      <c r="E526" s="74"/>
      <c r="F526" s="74"/>
      <c r="G526" s="16" t="s">
        <v>34</v>
      </c>
      <c r="H526" s="1">
        <f t="shared" si="86"/>
        <v>0</v>
      </c>
      <c r="I526" s="1">
        <f t="shared" si="85"/>
        <v>0</v>
      </c>
      <c r="J526" s="1">
        <f t="shared" si="85"/>
        <v>0</v>
      </c>
      <c r="K526" s="1">
        <f t="shared" si="85"/>
        <v>0</v>
      </c>
      <c r="L526" s="1">
        <f t="shared" si="85"/>
        <v>0</v>
      </c>
      <c r="M526" s="1">
        <f t="shared" si="85"/>
        <v>0</v>
      </c>
    </row>
    <row r="527" spans="1:30" s="24" customFormat="1" ht="110.25" x14ac:dyDescent="0.2">
      <c r="A527" s="69" t="s">
        <v>105</v>
      </c>
      <c r="B527" s="69"/>
      <c r="C527" s="56"/>
      <c r="D527" s="77"/>
      <c r="E527" s="74"/>
      <c r="F527" s="74"/>
      <c r="G527" s="16" t="s">
        <v>73</v>
      </c>
      <c r="H527" s="6">
        <f t="shared" ref="H527:M527" si="87">H528+H529+H530+H531+H532+H533+H534+H535+H536+H537+H538</f>
        <v>87.2</v>
      </c>
      <c r="I527" s="6">
        <f t="shared" si="87"/>
        <v>0</v>
      </c>
      <c r="J527" s="6">
        <f t="shared" si="87"/>
        <v>0</v>
      </c>
      <c r="K527" s="6">
        <f t="shared" si="87"/>
        <v>0</v>
      </c>
      <c r="L527" s="6">
        <f t="shared" si="87"/>
        <v>87.2</v>
      </c>
      <c r="M527" s="6">
        <f t="shared" si="87"/>
        <v>0</v>
      </c>
    </row>
    <row r="528" spans="1:30" s="24" customFormat="1" ht="15.75" x14ac:dyDescent="0.2">
      <c r="A528" s="69"/>
      <c r="B528" s="69"/>
      <c r="C528" s="57"/>
      <c r="D528" s="77"/>
      <c r="E528" s="74"/>
      <c r="F528" s="74"/>
      <c r="G528" s="16" t="s">
        <v>0</v>
      </c>
      <c r="H528" s="1">
        <f>J528+K528+L528+M528</f>
        <v>0</v>
      </c>
      <c r="I528" s="1">
        <f>I540</f>
        <v>0</v>
      </c>
      <c r="J528" s="1">
        <f>J540</f>
        <v>0</v>
      </c>
      <c r="K528" s="1">
        <f t="shared" ref="K528:AD528" si="88">K540</f>
        <v>0</v>
      </c>
      <c r="L528" s="1">
        <f t="shared" si="88"/>
        <v>0</v>
      </c>
      <c r="M528" s="1">
        <f t="shared" si="88"/>
        <v>0</v>
      </c>
      <c r="N528" s="1">
        <f t="shared" si="88"/>
        <v>0</v>
      </c>
      <c r="O528" s="1">
        <f t="shared" si="88"/>
        <v>0</v>
      </c>
      <c r="P528" s="1">
        <f t="shared" si="88"/>
        <v>0</v>
      </c>
      <c r="Q528" s="1">
        <f t="shared" si="88"/>
        <v>0</v>
      </c>
      <c r="R528" s="1">
        <f t="shared" si="88"/>
        <v>0</v>
      </c>
      <c r="S528" s="1">
        <f t="shared" si="88"/>
        <v>0</v>
      </c>
      <c r="T528" s="1">
        <f t="shared" si="88"/>
        <v>0</v>
      </c>
      <c r="U528" s="1">
        <f t="shared" si="88"/>
        <v>0</v>
      </c>
      <c r="V528" s="1">
        <f t="shared" si="88"/>
        <v>0</v>
      </c>
      <c r="W528" s="1">
        <f t="shared" si="88"/>
        <v>0</v>
      </c>
      <c r="X528" s="1">
        <f t="shared" si="88"/>
        <v>0</v>
      </c>
      <c r="Y528" s="1">
        <f t="shared" si="88"/>
        <v>0</v>
      </c>
      <c r="Z528" s="1">
        <f t="shared" si="88"/>
        <v>0</v>
      </c>
      <c r="AA528" s="1">
        <f t="shared" si="88"/>
        <v>0</v>
      </c>
      <c r="AB528" s="1">
        <f t="shared" si="88"/>
        <v>0</v>
      </c>
      <c r="AC528" s="1">
        <f t="shared" si="88"/>
        <v>0</v>
      </c>
      <c r="AD528" s="1">
        <f t="shared" si="88"/>
        <v>0</v>
      </c>
    </row>
    <row r="529" spans="1:32" ht="15.75" x14ac:dyDescent="0.2">
      <c r="A529" s="69"/>
      <c r="B529" s="69"/>
      <c r="C529" s="57"/>
      <c r="D529" s="77"/>
      <c r="E529" s="74"/>
      <c r="F529" s="74"/>
      <c r="G529" s="16" t="s">
        <v>5</v>
      </c>
      <c r="H529" s="1">
        <f>J529+K529+L529+M529</f>
        <v>0</v>
      </c>
      <c r="I529" s="1">
        <f t="shared" ref="I529:I538" si="89">I541</f>
        <v>0</v>
      </c>
      <c r="J529" s="1">
        <f t="shared" ref="J529:M538" si="90">J541</f>
        <v>0</v>
      </c>
      <c r="K529" s="1">
        <f t="shared" si="90"/>
        <v>0</v>
      </c>
      <c r="L529" s="1">
        <f t="shared" si="90"/>
        <v>0</v>
      </c>
      <c r="M529" s="1">
        <f t="shared" si="90"/>
        <v>0</v>
      </c>
    </row>
    <row r="530" spans="1:32" ht="15.75" x14ac:dyDescent="0.2">
      <c r="A530" s="69"/>
      <c r="B530" s="69"/>
      <c r="C530" s="57"/>
      <c r="D530" s="77"/>
      <c r="E530" s="74"/>
      <c r="F530" s="74"/>
      <c r="G530" s="16" t="s">
        <v>1</v>
      </c>
      <c r="H530" s="1">
        <f t="shared" ref="H530:H538" si="91">J530+K530+L530+M530</f>
        <v>0</v>
      </c>
      <c r="I530" s="1">
        <f t="shared" si="89"/>
        <v>0</v>
      </c>
      <c r="J530" s="1">
        <f t="shared" si="90"/>
        <v>0</v>
      </c>
      <c r="K530" s="1">
        <f t="shared" si="90"/>
        <v>0</v>
      </c>
      <c r="L530" s="1">
        <f t="shared" si="90"/>
        <v>0</v>
      </c>
      <c r="M530" s="1">
        <f t="shared" si="90"/>
        <v>0</v>
      </c>
    </row>
    <row r="531" spans="1:32" ht="15.75" x14ac:dyDescent="0.2">
      <c r="A531" s="69"/>
      <c r="B531" s="69"/>
      <c r="C531" s="57"/>
      <c r="D531" s="77"/>
      <c r="E531" s="74"/>
      <c r="F531" s="74"/>
      <c r="G531" s="16" t="s">
        <v>2</v>
      </c>
      <c r="H531" s="1">
        <f t="shared" si="91"/>
        <v>0</v>
      </c>
      <c r="I531" s="1">
        <f t="shared" si="89"/>
        <v>0</v>
      </c>
      <c r="J531" s="1">
        <f t="shared" si="90"/>
        <v>0</v>
      </c>
      <c r="K531" s="1">
        <f t="shared" si="90"/>
        <v>0</v>
      </c>
      <c r="L531" s="1">
        <f t="shared" si="90"/>
        <v>0</v>
      </c>
      <c r="M531" s="1">
        <f t="shared" si="90"/>
        <v>0</v>
      </c>
    </row>
    <row r="532" spans="1:32" ht="15.75" x14ac:dyDescent="0.2">
      <c r="A532" s="69"/>
      <c r="B532" s="69"/>
      <c r="C532" s="57"/>
      <c r="D532" s="77"/>
      <c r="E532" s="74"/>
      <c r="F532" s="74"/>
      <c r="G532" s="16" t="s">
        <v>3</v>
      </c>
      <c r="H532" s="1">
        <f t="shared" si="91"/>
        <v>0</v>
      </c>
      <c r="I532" s="1">
        <f t="shared" si="89"/>
        <v>0</v>
      </c>
      <c r="J532" s="1">
        <f t="shared" si="90"/>
        <v>0</v>
      </c>
      <c r="K532" s="1">
        <f t="shared" si="90"/>
        <v>0</v>
      </c>
      <c r="L532" s="1">
        <f t="shared" si="90"/>
        <v>0</v>
      </c>
      <c r="M532" s="1">
        <f t="shared" si="90"/>
        <v>0</v>
      </c>
    </row>
    <row r="533" spans="1:32" ht="15.75" x14ac:dyDescent="0.2">
      <c r="A533" s="69"/>
      <c r="B533" s="69"/>
      <c r="C533" s="57"/>
      <c r="D533" s="77"/>
      <c r="E533" s="74"/>
      <c r="F533" s="74"/>
      <c r="G533" s="16" t="s">
        <v>4</v>
      </c>
      <c r="H533" s="1">
        <f t="shared" si="91"/>
        <v>0</v>
      </c>
      <c r="I533" s="1">
        <f t="shared" si="89"/>
        <v>0</v>
      </c>
      <c r="J533" s="1">
        <f t="shared" si="90"/>
        <v>0</v>
      </c>
      <c r="K533" s="1">
        <f t="shared" si="90"/>
        <v>0</v>
      </c>
      <c r="L533" s="1">
        <f t="shared" si="90"/>
        <v>0</v>
      </c>
      <c r="M533" s="1">
        <f t="shared" si="90"/>
        <v>0</v>
      </c>
    </row>
    <row r="534" spans="1:32" s="36" customFormat="1" ht="15.75" x14ac:dyDescent="0.2">
      <c r="A534" s="69"/>
      <c r="B534" s="69"/>
      <c r="C534" s="57"/>
      <c r="D534" s="77"/>
      <c r="E534" s="74"/>
      <c r="F534" s="74"/>
      <c r="G534" s="16" t="s">
        <v>23</v>
      </c>
      <c r="H534" s="1">
        <f>J534+K534+L534+M534</f>
        <v>0</v>
      </c>
      <c r="I534" s="1">
        <f t="shared" si="89"/>
        <v>0</v>
      </c>
      <c r="J534" s="1">
        <f t="shared" si="90"/>
        <v>0</v>
      </c>
      <c r="K534" s="1">
        <f t="shared" si="90"/>
        <v>0</v>
      </c>
      <c r="L534" s="1">
        <f t="shared" si="90"/>
        <v>0</v>
      </c>
      <c r="M534" s="1">
        <f t="shared" si="90"/>
        <v>0</v>
      </c>
      <c r="AE534" s="2"/>
      <c r="AF534" s="2"/>
    </row>
    <row r="535" spans="1:32" ht="15.75" x14ac:dyDescent="0.2">
      <c r="A535" s="69"/>
      <c r="B535" s="69"/>
      <c r="C535" s="57"/>
      <c r="D535" s="77"/>
      <c r="E535" s="74"/>
      <c r="F535" s="74"/>
      <c r="G535" s="16" t="s">
        <v>31</v>
      </c>
      <c r="H535" s="1">
        <f t="shared" si="91"/>
        <v>87.2</v>
      </c>
      <c r="I535" s="1">
        <f t="shared" si="89"/>
        <v>0</v>
      </c>
      <c r="J535" s="1">
        <f t="shared" si="90"/>
        <v>0</v>
      </c>
      <c r="K535" s="1">
        <f t="shared" si="90"/>
        <v>0</v>
      </c>
      <c r="L535" s="1">
        <f t="shared" si="90"/>
        <v>87.2</v>
      </c>
      <c r="M535" s="1">
        <f t="shared" si="90"/>
        <v>0</v>
      </c>
    </row>
    <row r="536" spans="1:32" ht="15.75" x14ac:dyDescent="0.2">
      <c r="A536" s="69"/>
      <c r="B536" s="69"/>
      <c r="C536" s="57"/>
      <c r="D536" s="77"/>
      <c r="E536" s="74"/>
      <c r="F536" s="74"/>
      <c r="G536" s="16" t="s">
        <v>32</v>
      </c>
      <c r="H536" s="1">
        <f t="shared" si="91"/>
        <v>0</v>
      </c>
      <c r="I536" s="1">
        <f t="shared" si="89"/>
        <v>0</v>
      </c>
      <c r="J536" s="1">
        <f t="shared" si="90"/>
        <v>0</v>
      </c>
      <c r="K536" s="1">
        <f t="shared" si="90"/>
        <v>0</v>
      </c>
      <c r="L536" s="1">
        <f t="shared" si="90"/>
        <v>0</v>
      </c>
      <c r="M536" s="1">
        <f t="shared" si="90"/>
        <v>0</v>
      </c>
    </row>
    <row r="537" spans="1:32" ht="15.75" x14ac:dyDescent="0.2">
      <c r="A537" s="69"/>
      <c r="B537" s="69"/>
      <c r="C537" s="57"/>
      <c r="D537" s="77"/>
      <c r="E537" s="74"/>
      <c r="F537" s="74"/>
      <c r="G537" s="16" t="s">
        <v>33</v>
      </c>
      <c r="H537" s="1">
        <f t="shared" si="91"/>
        <v>0</v>
      </c>
      <c r="I537" s="1">
        <f t="shared" si="89"/>
        <v>0</v>
      </c>
      <c r="J537" s="1">
        <f t="shared" si="90"/>
        <v>0</v>
      </c>
      <c r="K537" s="1">
        <f t="shared" si="90"/>
        <v>0</v>
      </c>
      <c r="L537" s="1">
        <f t="shared" si="90"/>
        <v>0</v>
      </c>
      <c r="M537" s="1">
        <f t="shared" si="90"/>
        <v>0</v>
      </c>
    </row>
    <row r="538" spans="1:32" ht="19.899999999999999" customHeight="1" x14ac:dyDescent="0.2">
      <c r="A538" s="69"/>
      <c r="B538" s="69"/>
      <c r="C538" s="58"/>
      <c r="D538" s="77"/>
      <c r="E538" s="74"/>
      <c r="F538" s="74"/>
      <c r="G538" s="16" t="s">
        <v>34</v>
      </c>
      <c r="H538" s="1">
        <f t="shared" si="91"/>
        <v>0</v>
      </c>
      <c r="I538" s="1">
        <f t="shared" si="89"/>
        <v>0</v>
      </c>
      <c r="J538" s="1">
        <f t="shared" si="90"/>
        <v>0</v>
      </c>
      <c r="K538" s="1">
        <f t="shared" si="90"/>
        <v>0</v>
      </c>
      <c r="L538" s="1">
        <f t="shared" si="90"/>
        <v>0</v>
      </c>
      <c r="M538" s="1">
        <f t="shared" si="90"/>
        <v>0</v>
      </c>
      <c r="N538" s="14"/>
    </row>
    <row r="539" spans="1:32" ht="102" customHeight="1" x14ac:dyDescent="0.2">
      <c r="A539" s="69" t="s">
        <v>115</v>
      </c>
      <c r="B539" s="69" t="s">
        <v>12</v>
      </c>
      <c r="C539" s="69" t="s">
        <v>122</v>
      </c>
      <c r="D539" s="69" t="s">
        <v>70</v>
      </c>
      <c r="E539" s="69" t="s">
        <v>30</v>
      </c>
      <c r="F539" s="74" t="s">
        <v>120</v>
      </c>
      <c r="G539" s="16" t="s">
        <v>74</v>
      </c>
      <c r="H539" s="6">
        <f t="shared" ref="H539:M539" si="92">H540+H541+H542+H543+H544+H545+H546+H547+H548+H549+H550</f>
        <v>87.2</v>
      </c>
      <c r="I539" s="6">
        <f t="shared" si="92"/>
        <v>0</v>
      </c>
      <c r="J539" s="6">
        <f t="shared" si="92"/>
        <v>0</v>
      </c>
      <c r="K539" s="6">
        <f t="shared" si="92"/>
        <v>0</v>
      </c>
      <c r="L539" s="6">
        <f t="shared" si="92"/>
        <v>87.2</v>
      </c>
      <c r="M539" s="6">
        <f t="shared" si="92"/>
        <v>0</v>
      </c>
      <c r="N539" s="37"/>
    </row>
    <row r="540" spans="1:32" ht="19.899999999999999" customHeight="1" x14ac:dyDescent="0.2">
      <c r="A540" s="69"/>
      <c r="B540" s="69"/>
      <c r="C540" s="69"/>
      <c r="D540" s="69"/>
      <c r="E540" s="69"/>
      <c r="F540" s="74"/>
      <c r="G540" s="16" t="s">
        <v>0</v>
      </c>
      <c r="H540" s="1">
        <f>J540+K540+L540+M540</f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37"/>
    </row>
    <row r="541" spans="1:32" ht="19.899999999999999" customHeight="1" x14ac:dyDescent="0.2">
      <c r="A541" s="69"/>
      <c r="B541" s="69"/>
      <c r="C541" s="69"/>
      <c r="D541" s="69"/>
      <c r="E541" s="69"/>
      <c r="F541" s="74"/>
      <c r="G541" s="16" t="s">
        <v>5</v>
      </c>
      <c r="H541" s="1">
        <f t="shared" ref="H541:H550" si="93">J541+K541+L541+M541</f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37"/>
    </row>
    <row r="542" spans="1:32" ht="19.899999999999999" customHeight="1" x14ac:dyDescent="0.2">
      <c r="A542" s="69"/>
      <c r="B542" s="69"/>
      <c r="C542" s="69"/>
      <c r="D542" s="69"/>
      <c r="E542" s="69"/>
      <c r="F542" s="74"/>
      <c r="G542" s="16" t="s">
        <v>1</v>
      </c>
      <c r="H542" s="1">
        <f t="shared" si="93"/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37"/>
    </row>
    <row r="543" spans="1:32" ht="19.899999999999999" customHeight="1" x14ac:dyDescent="0.25">
      <c r="A543" s="69"/>
      <c r="B543" s="69"/>
      <c r="C543" s="69"/>
      <c r="D543" s="69"/>
      <c r="E543" s="69"/>
      <c r="F543" s="74"/>
      <c r="G543" s="16" t="s">
        <v>2</v>
      </c>
      <c r="H543" s="1">
        <f t="shared" si="93"/>
        <v>0</v>
      </c>
      <c r="I543" s="1">
        <v>0</v>
      </c>
      <c r="J543" s="1">
        <v>0</v>
      </c>
      <c r="K543" s="21">
        <v>0</v>
      </c>
      <c r="L543" s="21">
        <v>0</v>
      </c>
      <c r="M543" s="1">
        <v>0</v>
      </c>
      <c r="N543" s="37"/>
    </row>
    <row r="544" spans="1:32" ht="19.899999999999999" customHeight="1" x14ac:dyDescent="0.25">
      <c r="A544" s="69"/>
      <c r="B544" s="69"/>
      <c r="C544" s="69"/>
      <c r="D544" s="69"/>
      <c r="E544" s="69"/>
      <c r="F544" s="74"/>
      <c r="G544" s="16" t="s">
        <v>3</v>
      </c>
      <c r="H544" s="1">
        <f t="shared" si="93"/>
        <v>0</v>
      </c>
      <c r="I544" s="38">
        <v>0</v>
      </c>
      <c r="J544" s="1">
        <v>0</v>
      </c>
      <c r="K544" s="38">
        <v>0</v>
      </c>
      <c r="L544" s="21">
        <v>0</v>
      </c>
      <c r="M544" s="1">
        <v>0</v>
      </c>
      <c r="N544" s="37"/>
    </row>
    <row r="545" spans="1:14" ht="19.899999999999999" customHeight="1" x14ac:dyDescent="0.2">
      <c r="A545" s="69"/>
      <c r="B545" s="69"/>
      <c r="C545" s="69"/>
      <c r="D545" s="69"/>
      <c r="E545" s="69"/>
      <c r="F545" s="74"/>
      <c r="G545" s="16" t="s">
        <v>4</v>
      </c>
      <c r="H545" s="1">
        <f t="shared" si="93"/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37"/>
    </row>
    <row r="546" spans="1:14" ht="19.899999999999999" customHeight="1" x14ac:dyDescent="0.2">
      <c r="A546" s="69"/>
      <c r="B546" s="69"/>
      <c r="C546" s="69"/>
      <c r="D546" s="69"/>
      <c r="E546" s="69"/>
      <c r="F546" s="74"/>
      <c r="G546" s="16" t="s">
        <v>23</v>
      </c>
      <c r="H546" s="1">
        <f t="shared" ref="H546" si="94">J546+K546+L546+M546</f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37"/>
    </row>
    <row r="547" spans="1:14" ht="19.899999999999999" customHeight="1" x14ac:dyDescent="0.2">
      <c r="A547" s="69"/>
      <c r="B547" s="69"/>
      <c r="C547" s="69"/>
      <c r="D547" s="69"/>
      <c r="E547" s="69"/>
      <c r="F547" s="74"/>
      <c r="G547" s="16" t="s">
        <v>31</v>
      </c>
      <c r="H547" s="1">
        <f t="shared" si="93"/>
        <v>87.2</v>
      </c>
      <c r="I547" s="1">
        <v>0</v>
      </c>
      <c r="J547" s="1">
        <v>0</v>
      </c>
      <c r="K547" s="1">
        <v>0</v>
      </c>
      <c r="L547" s="1">
        <f>98.2-11</f>
        <v>87.2</v>
      </c>
      <c r="M547" s="1">
        <v>0</v>
      </c>
      <c r="N547" s="37"/>
    </row>
    <row r="548" spans="1:14" ht="19.899999999999999" customHeight="1" x14ac:dyDescent="0.2">
      <c r="A548" s="69"/>
      <c r="B548" s="69"/>
      <c r="C548" s="69"/>
      <c r="D548" s="69"/>
      <c r="E548" s="69"/>
      <c r="F548" s="74"/>
      <c r="G548" s="16" t="s">
        <v>32</v>
      </c>
      <c r="H548" s="1">
        <f t="shared" si="93"/>
        <v>0</v>
      </c>
      <c r="I548" s="1">
        <v>0</v>
      </c>
      <c r="J548" s="1">
        <v>0</v>
      </c>
      <c r="K548" s="1">
        <v>0</v>
      </c>
      <c r="L548" s="1">
        <f>416.2-416.2</f>
        <v>0</v>
      </c>
      <c r="M548" s="1">
        <v>0</v>
      </c>
      <c r="N548" s="37"/>
    </row>
    <row r="549" spans="1:14" ht="19.899999999999999" customHeight="1" x14ac:dyDescent="0.2">
      <c r="A549" s="69"/>
      <c r="B549" s="69"/>
      <c r="C549" s="69"/>
      <c r="D549" s="69"/>
      <c r="E549" s="69"/>
      <c r="F549" s="74"/>
      <c r="G549" s="16" t="s">
        <v>33</v>
      </c>
      <c r="H549" s="1">
        <f t="shared" si="93"/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37"/>
    </row>
    <row r="550" spans="1:14" ht="19.899999999999999" customHeight="1" x14ac:dyDescent="0.2">
      <c r="A550" s="69"/>
      <c r="B550" s="69"/>
      <c r="C550" s="69"/>
      <c r="D550" s="69"/>
      <c r="E550" s="69"/>
      <c r="F550" s="74"/>
      <c r="G550" s="16" t="s">
        <v>34</v>
      </c>
      <c r="H550" s="1">
        <f t="shared" si="93"/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37"/>
    </row>
    <row r="551" spans="1:14" ht="110.25" x14ac:dyDescent="0.2">
      <c r="A551" s="69" t="s">
        <v>144</v>
      </c>
      <c r="B551" s="69"/>
      <c r="C551" s="69"/>
      <c r="D551" s="78"/>
      <c r="E551" s="69"/>
      <c r="F551" s="74"/>
      <c r="G551" s="16" t="s">
        <v>74</v>
      </c>
      <c r="H551" s="6">
        <f t="shared" ref="H551:M551" si="95">H552+H553+H554+H555+H556+H557+H558+H559+H560+H561+H562</f>
        <v>48729.2</v>
      </c>
      <c r="I551" s="6">
        <f t="shared" si="95"/>
        <v>46400</v>
      </c>
      <c r="J551" s="6">
        <f t="shared" si="95"/>
        <v>0</v>
      </c>
      <c r="K551" s="6">
        <f t="shared" si="95"/>
        <v>45805.4</v>
      </c>
      <c r="L551" s="6">
        <f t="shared" si="95"/>
        <v>2923.8</v>
      </c>
      <c r="M551" s="6">
        <f t="shared" si="95"/>
        <v>0</v>
      </c>
    </row>
    <row r="552" spans="1:14" ht="15.75" x14ac:dyDescent="0.2">
      <c r="A552" s="69"/>
      <c r="B552" s="69"/>
      <c r="C552" s="69"/>
      <c r="D552" s="78"/>
      <c r="E552" s="69"/>
      <c r="F552" s="74"/>
      <c r="G552" s="16" t="s">
        <v>0</v>
      </c>
      <c r="H552" s="1">
        <f>J552+K552+L552+M552</f>
        <v>0</v>
      </c>
      <c r="I552" s="1">
        <f>I564</f>
        <v>0</v>
      </c>
      <c r="J552" s="1">
        <f t="shared" ref="J552:M552" si="96">J564</f>
        <v>0</v>
      </c>
      <c r="K552" s="1">
        <f t="shared" si="96"/>
        <v>0</v>
      </c>
      <c r="L552" s="1">
        <f t="shared" si="96"/>
        <v>0</v>
      </c>
      <c r="M552" s="1">
        <f t="shared" si="96"/>
        <v>0</v>
      </c>
    </row>
    <row r="553" spans="1:14" ht="25.5" customHeight="1" x14ac:dyDescent="0.2">
      <c r="A553" s="69"/>
      <c r="B553" s="69"/>
      <c r="C553" s="69"/>
      <c r="D553" s="78"/>
      <c r="E553" s="69"/>
      <c r="F553" s="74"/>
      <c r="G553" s="16" t="s">
        <v>5</v>
      </c>
      <c r="H553" s="1">
        <f t="shared" ref="H553:H562" si="97">J553+K553+L553+M553</f>
        <v>0</v>
      </c>
      <c r="I553" s="1">
        <f t="shared" ref="I553:M562" si="98">I565</f>
        <v>0</v>
      </c>
      <c r="J553" s="1">
        <f t="shared" si="98"/>
        <v>0</v>
      </c>
      <c r="K553" s="1">
        <f t="shared" si="98"/>
        <v>0</v>
      </c>
      <c r="L553" s="1">
        <f t="shared" si="98"/>
        <v>0</v>
      </c>
      <c r="M553" s="1">
        <f t="shared" si="98"/>
        <v>0</v>
      </c>
    </row>
    <row r="554" spans="1:14" ht="15.75" x14ac:dyDescent="0.2">
      <c r="A554" s="69"/>
      <c r="B554" s="69"/>
      <c r="C554" s="69"/>
      <c r="D554" s="78"/>
      <c r="E554" s="69"/>
      <c r="F554" s="74"/>
      <c r="G554" s="16" t="s">
        <v>1</v>
      </c>
      <c r="H554" s="1">
        <f t="shared" si="97"/>
        <v>0</v>
      </c>
      <c r="I554" s="1">
        <f t="shared" si="98"/>
        <v>0</v>
      </c>
      <c r="J554" s="1">
        <f t="shared" si="98"/>
        <v>0</v>
      </c>
      <c r="K554" s="1">
        <f t="shared" si="98"/>
        <v>0</v>
      </c>
      <c r="L554" s="1">
        <f t="shared" si="98"/>
        <v>0</v>
      </c>
      <c r="M554" s="1">
        <f t="shared" si="98"/>
        <v>0</v>
      </c>
    </row>
    <row r="555" spans="1:14" ht="15.75" x14ac:dyDescent="0.2">
      <c r="A555" s="69"/>
      <c r="B555" s="69"/>
      <c r="C555" s="69"/>
      <c r="D555" s="78"/>
      <c r="E555" s="69"/>
      <c r="F555" s="74"/>
      <c r="G555" s="16" t="s">
        <v>2</v>
      </c>
      <c r="H555" s="1">
        <f t="shared" si="97"/>
        <v>0</v>
      </c>
      <c r="I555" s="1">
        <f t="shared" si="98"/>
        <v>0</v>
      </c>
      <c r="J555" s="1">
        <f t="shared" si="98"/>
        <v>0</v>
      </c>
      <c r="K555" s="1">
        <f t="shared" si="98"/>
        <v>0</v>
      </c>
      <c r="L555" s="1">
        <f t="shared" si="98"/>
        <v>0</v>
      </c>
      <c r="M555" s="1">
        <f t="shared" si="98"/>
        <v>0</v>
      </c>
    </row>
    <row r="556" spans="1:14" ht="15.75" x14ac:dyDescent="0.2">
      <c r="A556" s="69"/>
      <c r="B556" s="69"/>
      <c r="C556" s="69"/>
      <c r="D556" s="78"/>
      <c r="E556" s="69"/>
      <c r="F556" s="74"/>
      <c r="G556" s="16" t="s">
        <v>3</v>
      </c>
      <c r="H556" s="1">
        <f t="shared" si="97"/>
        <v>0</v>
      </c>
      <c r="I556" s="1">
        <f t="shared" si="98"/>
        <v>0</v>
      </c>
      <c r="J556" s="1">
        <f t="shared" si="98"/>
        <v>0</v>
      </c>
      <c r="K556" s="1">
        <f t="shared" si="98"/>
        <v>0</v>
      </c>
      <c r="L556" s="1">
        <f t="shared" si="98"/>
        <v>0</v>
      </c>
      <c r="M556" s="1">
        <f t="shared" si="98"/>
        <v>0</v>
      </c>
    </row>
    <row r="557" spans="1:14" ht="15.75" x14ac:dyDescent="0.2">
      <c r="A557" s="69"/>
      <c r="B557" s="69"/>
      <c r="C557" s="69"/>
      <c r="D557" s="78"/>
      <c r="E557" s="69"/>
      <c r="F557" s="74"/>
      <c r="G557" s="16" t="s">
        <v>4</v>
      </c>
      <c r="H557" s="1">
        <f t="shared" si="97"/>
        <v>0</v>
      </c>
      <c r="I557" s="1">
        <f t="shared" si="98"/>
        <v>0</v>
      </c>
      <c r="J557" s="1">
        <f t="shared" si="98"/>
        <v>0</v>
      </c>
      <c r="K557" s="1">
        <f t="shared" si="98"/>
        <v>0</v>
      </c>
      <c r="L557" s="1">
        <f t="shared" si="98"/>
        <v>0</v>
      </c>
      <c r="M557" s="1">
        <f t="shared" si="98"/>
        <v>0</v>
      </c>
    </row>
    <row r="558" spans="1:14" ht="15.75" x14ac:dyDescent="0.2">
      <c r="A558" s="69"/>
      <c r="B558" s="69"/>
      <c r="C558" s="69"/>
      <c r="D558" s="78"/>
      <c r="E558" s="69"/>
      <c r="F558" s="74"/>
      <c r="G558" s="16" t="s">
        <v>23</v>
      </c>
      <c r="H558" s="1">
        <f>K558+L558</f>
        <v>25529.200000000001</v>
      </c>
      <c r="I558" s="1">
        <f t="shared" si="98"/>
        <v>23200</v>
      </c>
      <c r="J558" s="1">
        <f t="shared" si="98"/>
        <v>0</v>
      </c>
      <c r="K558" s="1">
        <f t="shared" si="98"/>
        <v>23997.4</v>
      </c>
      <c r="L558" s="1">
        <f t="shared" si="98"/>
        <v>1531.8</v>
      </c>
      <c r="M558" s="1">
        <f t="shared" si="98"/>
        <v>0</v>
      </c>
    </row>
    <row r="559" spans="1:14" ht="15.75" x14ac:dyDescent="0.2">
      <c r="A559" s="69"/>
      <c r="B559" s="69"/>
      <c r="C559" s="69"/>
      <c r="D559" s="78"/>
      <c r="E559" s="69"/>
      <c r="F559" s="74"/>
      <c r="G559" s="16" t="s">
        <v>31</v>
      </c>
      <c r="H559" s="1">
        <f>H571</f>
        <v>23200</v>
      </c>
      <c r="I559" s="1">
        <f t="shared" si="98"/>
        <v>23200</v>
      </c>
      <c r="J559" s="1">
        <f t="shared" si="98"/>
        <v>0</v>
      </c>
      <c r="K559" s="1">
        <f>K571</f>
        <v>21808</v>
      </c>
      <c r="L559" s="1">
        <f>L571</f>
        <v>1392</v>
      </c>
      <c r="M559" s="1">
        <f t="shared" si="98"/>
        <v>0</v>
      </c>
    </row>
    <row r="560" spans="1:14" ht="15.75" x14ac:dyDescent="0.2">
      <c r="A560" s="69"/>
      <c r="B560" s="69"/>
      <c r="C560" s="69"/>
      <c r="D560" s="78"/>
      <c r="E560" s="69"/>
      <c r="F560" s="74"/>
      <c r="G560" s="16" t="s">
        <v>32</v>
      </c>
      <c r="H560" s="1">
        <f t="shared" si="97"/>
        <v>0</v>
      </c>
      <c r="I560" s="1">
        <f t="shared" si="98"/>
        <v>0</v>
      </c>
      <c r="J560" s="1">
        <f t="shared" si="98"/>
        <v>0</v>
      </c>
      <c r="K560" s="1">
        <f t="shared" si="98"/>
        <v>0</v>
      </c>
      <c r="L560" s="1">
        <f t="shared" si="98"/>
        <v>0</v>
      </c>
      <c r="M560" s="1">
        <f t="shared" si="98"/>
        <v>0</v>
      </c>
    </row>
    <row r="561" spans="1:13" ht="15.75" x14ac:dyDescent="0.2">
      <c r="A561" s="69"/>
      <c r="B561" s="69"/>
      <c r="C561" s="69"/>
      <c r="D561" s="78"/>
      <c r="E561" s="69"/>
      <c r="F561" s="74"/>
      <c r="G561" s="16" t="s">
        <v>33</v>
      </c>
      <c r="H561" s="1">
        <f t="shared" si="97"/>
        <v>0</v>
      </c>
      <c r="I561" s="1">
        <f t="shared" si="98"/>
        <v>0</v>
      </c>
      <c r="J561" s="1">
        <f t="shared" si="98"/>
        <v>0</v>
      </c>
      <c r="K561" s="1">
        <f t="shared" si="98"/>
        <v>0</v>
      </c>
      <c r="L561" s="1">
        <f t="shared" si="98"/>
        <v>0</v>
      </c>
      <c r="M561" s="1">
        <f t="shared" si="98"/>
        <v>0</v>
      </c>
    </row>
    <row r="562" spans="1:13" ht="18.600000000000001" customHeight="1" x14ac:dyDescent="0.2">
      <c r="A562" s="69"/>
      <c r="B562" s="69"/>
      <c r="C562" s="69"/>
      <c r="D562" s="78"/>
      <c r="E562" s="69"/>
      <c r="F562" s="74"/>
      <c r="G562" s="16" t="s">
        <v>34</v>
      </c>
      <c r="H562" s="1">
        <f t="shared" si="97"/>
        <v>0</v>
      </c>
      <c r="I562" s="1">
        <f t="shared" si="98"/>
        <v>0</v>
      </c>
      <c r="J562" s="1">
        <f t="shared" si="98"/>
        <v>0</v>
      </c>
      <c r="K562" s="1">
        <f t="shared" si="98"/>
        <v>0</v>
      </c>
      <c r="L562" s="1">
        <f t="shared" si="98"/>
        <v>0</v>
      </c>
      <c r="M562" s="1">
        <f t="shared" si="98"/>
        <v>0</v>
      </c>
    </row>
    <row r="563" spans="1:13" ht="96" customHeight="1" x14ac:dyDescent="0.2">
      <c r="A563" s="69" t="s">
        <v>145</v>
      </c>
      <c r="B563" s="69" t="s">
        <v>37</v>
      </c>
      <c r="C563" s="69" t="s">
        <v>122</v>
      </c>
      <c r="D563" s="59">
        <v>23200</v>
      </c>
      <c r="E563" s="56" t="s">
        <v>30</v>
      </c>
      <c r="F563" s="74" t="s">
        <v>23</v>
      </c>
      <c r="G563" s="16" t="s">
        <v>74</v>
      </c>
      <c r="H563" s="6">
        <f>H564+H565+H566+H567+H568+H569+H570+H571+H572+H573+H574</f>
        <v>48729.2</v>
      </c>
      <c r="I563" s="6">
        <f t="shared" ref="I563:M563" si="99">I564+I565+I566+I567+I568+I569+I570+I571+I572+I573+I574</f>
        <v>46400</v>
      </c>
      <c r="J563" s="6">
        <f t="shared" si="99"/>
        <v>0</v>
      </c>
      <c r="K563" s="6">
        <f t="shared" si="99"/>
        <v>45805.4</v>
      </c>
      <c r="L563" s="6">
        <f t="shared" si="99"/>
        <v>2923.8</v>
      </c>
      <c r="M563" s="6">
        <f t="shared" si="99"/>
        <v>0</v>
      </c>
    </row>
    <row r="564" spans="1:13" ht="15.75" customHeight="1" x14ac:dyDescent="0.2">
      <c r="A564" s="69"/>
      <c r="B564" s="69"/>
      <c r="C564" s="69"/>
      <c r="D564" s="60"/>
      <c r="E564" s="57"/>
      <c r="F564" s="74"/>
      <c r="G564" s="16" t="s">
        <v>0</v>
      </c>
      <c r="H564" s="1">
        <f>J564+K564+L564</f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</row>
    <row r="565" spans="1:13" ht="15.75" customHeight="1" x14ac:dyDescent="0.2">
      <c r="A565" s="69"/>
      <c r="B565" s="69"/>
      <c r="C565" s="69"/>
      <c r="D565" s="60"/>
      <c r="E565" s="57"/>
      <c r="F565" s="74"/>
      <c r="G565" s="16" t="s">
        <v>5</v>
      </c>
      <c r="H565" s="1">
        <f t="shared" ref="H565:H574" si="100">J565+K565+L565</f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</row>
    <row r="566" spans="1:13" ht="15.75" customHeight="1" x14ac:dyDescent="0.2">
      <c r="A566" s="69"/>
      <c r="B566" s="69"/>
      <c r="C566" s="69"/>
      <c r="D566" s="60"/>
      <c r="E566" s="57"/>
      <c r="F566" s="74"/>
      <c r="G566" s="16" t="s">
        <v>1</v>
      </c>
      <c r="H566" s="1">
        <f t="shared" si="100"/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</row>
    <row r="567" spans="1:13" ht="15.75" customHeight="1" x14ac:dyDescent="0.25">
      <c r="A567" s="69"/>
      <c r="B567" s="69"/>
      <c r="C567" s="69"/>
      <c r="D567" s="60"/>
      <c r="E567" s="57"/>
      <c r="F567" s="74"/>
      <c r="G567" s="16" t="s">
        <v>2</v>
      </c>
      <c r="H567" s="1">
        <f t="shared" si="100"/>
        <v>0</v>
      </c>
      <c r="I567" s="1">
        <v>0</v>
      </c>
      <c r="J567" s="1">
        <v>0</v>
      </c>
      <c r="K567" s="21">
        <v>0</v>
      </c>
      <c r="L567" s="21">
        <v>0</v>
      </c>
      <c r="M567" s="1">
        <v>0</v>
      </c>
    </row>
    <row r="568" spans="1:13" ht="15.75" customHeight="1" x14ac:dyDescent="0.2">
      <c r="A568" s="69"/>
      <c r="B568" s="69"/>
      <c r="C568" s="69"/>
      <c r="D568" s="60"/>
      <c r="E568" s="57"/>
      <c r="F568" s="74"/>
      <c r="G568" s="16" t="s">
        <v>3</v>
      </c>
      <c r="H568" s="6">
        <f t="shared" si="100"/>
        <v>0</v>
      </c>
      <c r="I568" s="1">
        <v>0</v>
      </c>
      <c r="J568" s="6">
        <v>0</v>
      </c>
      <c r="K568" s="39">
        <v>0</v>
      </c>
      <c r="L568" s="1">
        <v>0</v>
      </c>
      <c r="M568" s="1">
        <v>0</v>
      </c>
    </row>
    <row r="569" spans="1:13" ht="15.75" customHeight="1" x14ac:dyDescent="0.2">
      <c r="A569" s="69"/>
      <c r="B569" s="69"/>
      <c r="C569" s="69"/>
      <c r="D569" s="60"/>
      <c r="E569" s="57"/>
      <c r="F569" s="74"/>
      <c r="G569" s="16" t="s">
        <v>4</v>
      </c>
      <c r="H569" s="6">
        <f t="shared" si="100"/>
        <v>0</v>
      </c>
      <c r="I569" s="6">
        <v>0</v>
      </c>
      <c r="J569" s="6">
        <v>0</v>
      </c>
      <c r="K569" s="6">
        <v>0</v>
      </c>
      <c r="L569" s="6">
        <v>0</v>
      </c>
      <c r="M569" s="1">
        <v>0</v>
      </c>
    </row>
    <row r="570" spans="1:13" ht="15.75" customHeight="1" x14ac:dyDescent="0.2">
      <c r="A570" s="69"/>
      <c r="B570" s="69"/>
      <c r="C570" s="69"/>
      <c r="D570" s="60"/>
      <c r="E570" s="57"/>
      <c r="F570" s="74"/>
      <c r="G570" s="16" t="s">
        <v>23</v>
      </c>
      <c r="H570" s="1">
        <f t="shared" si="100"/>
        <v>25529.200000000001</v>
      </c>
      <c r="I570" s="1">
        <v>23200</v>
      </c>
      <c r="J570" s="1">
        <v>0</v>
      </c>
      <c r="K570" s="1">
        <v>23997.4</v>
      </c>
      <c r="L570" s="1">
        <v>1531.8</v>
      </c>
      <c r="M570" s="1">
        <v>0</v>
      </c>
    </row>
    <row r="571" spans="1:13" ht="15.75" customHeight="1" x14ac:dyDescent="0.2">
      <c r="A571" s="69"/>
      <c r="B571" s="69"/>
      <c r="C571" s="69"/>
      <c r="D571" s="60"/>
      <c r="E571" s="57"/>
      <c r="F571" s="74"/>
      <c r="G571" s="16" t="s">
        <v>31</v>
      </c>
      <c r="H571" s="1">
        <f t="shared" si="100"/>
        <v>23200</v>
      </c>
      <c r="I571" s="1">
        <v>23200</v>
      </c>
      <c r="J571" s="1">
        <v>0</v>
      </c>
      <c r="K571" s="1">
        <v>21808</v>
      </c>
      <c r="L571" s="1">
        <v>1392</v>
      </c>
      <c r="M571" s="1">
        <v>0</v>
      </c>
    </row>
    <row r="572" spans="1:13" ht="15.75" customHeight="1" x14ac:dyDescent="0.2">
      <c r="A572" s="69"/>
      <c r="B572" s="69"/>
      <c r="C572" s="69"/>
      <c r="D572" s="60"/>
      <c r="E572" s="57"/>
      <c r="F572" s="74"/>
      <c r="G572" s="16" t="s">
        <v>32</v>
      </c>
      <c r="H572" s="1">
        <f t="shared" si="100"/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</row>
    <row r="573" spans="1:13" ht="15.75" customHeight="1" x14ac:dyDescent="0.2">
      <c r="A573" s="69"/>
      <c r="B573" s="69"/>
      <c r="C573" s="69"/>
      <c r="D573" s="60"/>
      <c r="E573" s="57"/>
      <c r="F573" s="74"/>
      <c r="G573" s="16" t="s">
        <v>33</v>
      </c>
      <c r="H573" s="1">
        <f t="shared" si="100"/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</row>
    <row r="574" spans="1:13" ht="15.75" customHeight="1" x14ac:dyDescent="0.2">
      <c r="A574" s="69"/>
      <c r="B574" s="69"/>
      <c r="C574" s="69"/>
      <c r="D574" s="61"/>
      <c r="E574" s="58"/>
      <c r="F574" s="74"/>
      <c r="G574" s="16" t="s">
        <v>34</v>
      </c>
      <c r="H574" s="14">
        <f t="shared" si="100"/>
        <v>0</v>
      </c>
      <c r="I574" s="14">
        <v>0</v>
      </c>
      <c r="J574" s="14">
        <v>0</v>
      </c>
      <c r="K574" s="14">
        <v>0</v>
      </c>
      <c r="L574" s="14">
        <v>0</v>
      </c>
      <c r="M574" s="14">
        <v>0</v>
      </c>
    </row>
    <row r="575" spans="1:13" ht="22.9" customHeight="1" x14ac:dyDescent="0.2">
      <c r="A575" s="70" t="s">
        <v>75</v>
      </c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2"/>
    </row>
    <row r="576" spans="1:13" ht="99.75" customHeight="1" x14ac:dyDescent="0.2">
      <c r="A576" s="69" t="s">
        <v>50</v>
      </c>
      <c r="B576" s="69"/>
      <c r="C576" s="69"/>
      <c r="D576" s="69"/>
      <c r="E576" s="69"/>
      <c r="F576" s="69"/>
      <c r="G576" s="48" t="s">
        <v>63</v>
      </c>
      <c r="H576" s="6">
        <f t="shared" ref="H576:M576" si="101">H577+H578+H579+H580+H581+H582</f>
        <v>951</v>
      </c>
      <c r="I576" s="6">
        <f t="shared" si="101"/>
        <v>951</v>
      </c>
      <c r="J576" s="6">
        <f t="shared" si="101"/>
        <v>0</v>
      </c>
      <c r="K576" s="6">
        <f t="shared" si="101"/>
        <v>0</v>
      </c>
      <c r="L576" s="6">
        <f t="shared" si="101"/>
        <v>951</v>
      </c>
      <c r="M576" s="26">
        <f t="shared" si="101"/>
        <v>0</v>
      </c>
    </row>
    <row r="577" spans="1:13" ht="15.75" x14ac:dyDescent="0.2">
      <c r="A577" s="69"/>
      <c r="B577" s="69"/>
      <c r="C577" s="69"/>
      <c r="D577" s="69"/>
      <c r="E577" s="69"/>
      <c r="F577" s="69"/>
      <c r="G577" s="48" t="s">
        <v>0</v>
      </c>
      <c r="H577" s="1">
        <f t="shared" ref="H577:H582" si="102">J577+K577+L577+M577</f>
        <v>0</v>
      </c>
      <c r="I577" s="1">
        <f t="shared" ref="I577:M587" si="103">I589</f>
        <v>0</v>
      </c>
      <c r="J577" s="1">
        <f t="shared" si="103"/>
        <v>0</v>
      </c>
      <c r="K577" s="1">
        <f t="shared" si="103"/>
        <v>0</v>
      </c>
      <c r="L577" s="1">
        <f t="shared" si="103"/>
        <v>0</v>
      </c>
      <c r="M577" s="14">
        <f t="shared" si="103"/>
        <v>0</v>
      </c>
    </row>
    <row r="578" spans="1:13" ht="15.75" x14ac:dyDescent="0.2">
      <c r="A578" s="69"/>
      <c r="B578" s="69"/>
      <c r="C578" s="69"/>
      <c r="D578" s="69"/>
      <c r="E578" s="69"/>
      <c r="F578" s="69"/>
      <c r="G578" s="48" t="s">
        <v>5</v>
      </c>
      <c r="H578" s="1">
        <f t="shared" si="102"/>
        <v>0</v>
      </c>
      <c r="I578" s="1">
        <f t="shared" si="103"/>
        <v>0</v>
      </c>
      <c r="J578" s="1">
        <f t="shared" si="103"/>
        <v>0</v>
      </c>
      <c r="K578" s="1">
        <f t="shared" si="103"/>
        <v>0</v>
      </c>
      <c r="L578" s="1">
        <f t="shared" si="103"/>
        <v>0</v>
      </c>
      <c r="M578" s="14">
        <f t="shared" si="103"/>
        <v>0</v>
      </c>
    </row>
    <row r="579" spans="1:13" ht="15.75" x14ac:dyDescent="0.2">
      <c r="A579" s="69"/>
      <c r="B579" s="69"/>
      <c r="C579" s="69"/>
      <c r="D579" s="69"/>
      <c r="E579" s="69"/>
      <c r="F579" s="69"/>
      <c r="G579" s="48" t="s">
        <v>1</v>
      </c>
      <c r="H579" s="1">
        <f t="shared" si="102"/>
        <v>347.6</v>
      </c>
      <c r="I579" s="1">
        <f t="shared" si="103"/>
        <v>347.6</v>
      </c>
      <c r="J579" s="1">
        <f t="shared" si="103"/>
        <v>0</v>
      </c>
      <c r="K579" s="1">
        <f t="shared" si="103"/>
        <v>0</v>
      </c>
      <c r="L579" s="1">
        <f t="shared" si="103"/>
        <v>347.6</v>
      </c>
      <c r="M579" s="14">
        <f t="shared" si="103"/>
        <v>0</v>
      </c>
    </row>
    <row r="580" spans="1:13" ht="15.75" x14ac:dyDescent="0.2">
      <c r="A580" s="69"/>
      <c r="B580" s="69"/>
      <c r="C580" s="69"/>
      <c r="D580" s="69"/>
      <c r="E580" s="69"/>
      <c r="F580" s="69"/>
      <c r="G580" s="48" t="s">
        <v>2</v>
      </c>
      <c r="H580" s="1">
        <f t="shared" si="102"/>
        <v>589.4</v>
      </c>
      <c r="I580" s="1">
        <f t="shared" si="103"/>
        <v>589.4</v>
      </c>
      <c r="J580" s="1">
        <f t="shared" si="103"/>
        <v>0</v>
      </c>
      <c r="K580" s="1">
        <f t="shared" si="103"/>
        <v>0</v>
      </c>
      <c r="L580" s="1">
        <f t="shared" si="103"/>
        <v>589.4</v>
      </c>
      <c r="M580" s="14">
        <f t="shared" si="103"/>
        <v>0</v>
      </c>
    </row>
    <row r="581" spans="1:13" ht="15.75" x14ac:dyDescent="0.2">
      <c r="A581" s="69"/>
      <c r="B581" s="69"/>
      <c r="C581" s="69"/>
      <c r="D581" s="69"/>
      <c r="E581" s="69"/>
      <c r="F581" s="69"/>
      <c r="G581" s="48" t="s">
        <v>3</v>
      </c>
      <c r="H581" s="1">
        <f t="shared" si="102"/>
        <v>14</v>
      </c>
      <c r="I581" s="1">
        <f t="shared" si="103"/>
        <v>14</v>
      </c>
      <c r="J581" s="1">
        <f t="shared" si="103"/>
        <v>0</v>
      </c>
      <c r="K581" s="1">
        <f t="shared" si="103"/>
        <v>0</v>
      </c>
      <c r="L581" s="1">
        <f t="shared" si="103"/>
        <v>14</v>
      </c>
      <c r="M581" s="14">
        <f t="shared" si="103"/>
        <v>0</v>
      </c>
    </row>
    <row r="582" spans="1:13" s="24" customFormat="1" ht="15.75" x14ac:dyDescent="0.2">
      <c r="A582" s="69"/>
      <c r="B582" s="69"/>
      <c r="C582" s="69"/>
      <c r="D582" s="69"/>
      <c r="E582" s="69"/>
      <c r="F582" s="69"/>
      <c r="G582" s="48" t="s">
        <v>4</v>
      </c>
      <c r="H582" s="1">
        <f t="shared" si="102"/>
        <v>0</v>
      </c>
      <c r="I582" s="1">
        <f t="shared" si="103"/>
        <v>0</v>
      </c>
      <c r="J582" s="1">
        <f t="shared" si="103"/>
        <v>0</v>
      </c>
      <c r="K582" s="1">
        <f t="shared" si="103"/>
        <v>0</v>
      </c>
      <c r="L582" s="1">
        <f t="shared" si="103"/>
        <v>0</v>
      </c>
      <c r="M582" s="14">
        <f t="shared" si="103"/>
        <v>0</v>
      </c>
    </row>
    <row r="583" spans="1:13" s="24" customFormat="1" ht="15.75" x14ac:dyDescent="0.2">
      <c r="A583" s="69"/>
      <c r="B583" s="69"/>
      <c r="C583" s="69"/>
      <c r="D583" s="69"/>
      <c r="E583" s="69"/>
      <c r="F583" s="69"/>
      <c r="G583" s="48" t="s">
        <v>23</v>
      </c>
      <c r="H583" s="1">
        <v>0</v>
      </c>
      <c r="I583" s="1">
        <f t="shared" si="103"/>
        <v>0</v>
      </c>
      <c r="J583" s="1">
        <f t="shared" si="103"/>
        <v>0</v>
      </c>
      <c r="K583" s="1">
        <f t="shared" si="103"/>
        <v>0</v>
      </c>
      <c r="L583" s="1">
        <f t="shared" si="103"/>
        <v>0</v>
      </c>
      <c r="M583" s="14">
        <f t="shared" si="103"/>
        <v>0</v>
      </c>
    </row>
    <row r="584" spans="1:13" s="24" customFormat="1" ht="15.75" x14ac:dyDescent="0.2">
      <c r="A584" s="69"/>
      <c r="B584" s="69"/>
      <c r="C584" s="69"/>
      <c r="D584" s="69"/>
      <c r="E584" s="69"/>
      <c r="F584" s="69"/>
      <c r="G584" s="48" t="s">
        <v>31</v>
      </c>
      <c r="H584" s="1">
        <v>0</v>
      </c>
      <c r="I584" s="1">
        <f t="shared" si="103"/>
        <v>0</v>
      </c>
      <c r="J584" s="1">
        <f t="shared" si="103"/>
        <v>0</v>
      </c>
      <c r="K584" s="1">
        <f t="shared" si="103"/>
        <v>0</v>
      </c>
      <c r="L584" s="1">
        <f t="shared" si="103"/>
        <v>0</v>
      </c>
      <c r="M584" s="14">
        <f t="shared" si="103"/>
        <v>0</v>
      </c>
    </row>
    <row r="585" spans="1:13" s="24" customFormat="1" ht="15.75" x14ac:dyDescent="0.2">
      <c r="A585" s="69"/>
      <c r="B585" s="69"/>
      <c r="C585" s="69"/>
      <c r="D585" s="69"/>
      <c r="E585" s="69"/>
      <c r="F585" s="69"/>
      <c r="G585" s="48" t="s">
        <v>32</v>
      </c>
      <c r="H585" s="1">
        <v>0</v>
      </c>
      <c r="I585" s="1">
        <f t="shared" si="103"/>
        <v>0</v>
      </c>
      <c r="J585" s="1">
        <f t="shared" si="103"/>
        <v>0</v>
      </c>
      <c r="K585" s="1">
        <f t="shared" si="103"/>
        <v>0</v>
      </c>
      <c r="L585" s="1">
        <f t="shared" si="103"/>
        <v>0</v>
      </c>
      <c r="M585" s="14">
        <f t="shared" si="103"/>
        <v>0</v>
      </c>
    </row>
    <row r="586" spans="1:13" s="24" customFormat="1" ht="15.75" x14ac:dyDescent="0.2">
      <c r="A586" s="69"/>
      <c r="B586" s="69"/>
      <c r="C586" s="69"/>
      <c r="D586" s="69"/>
      <c r="E586" s="69"/>
      <c r="F586" s="69"/>
      <c r="G586" s="48" t="s">
        <v>33</v>
      </c>
      <c r="H586" s="1">
        <v>0</v>
      </c>
      <c r="I586" s="1">
        <f t="shared" si="103"/>
        <v>0</v>
      </c>
      <c r="J586" s="1">
        <f t="shared" si="103"/>
        <v>0</v>
      </c>
      <c r="K586" s="1">
        <f t="shared" si="103"/>
        <v>0</v>
      </c>
      <c r="L586" s="1">
        <f t="shared" si="103"/>
        <v>0</v>
      </c>
      <c r="M586" s="14">
        <f t="shared" si="103"/>
        <v>0</v>
      </c>
    </row>
    <row r="587" spans="1:13" s="24" customFormat="1" ht="15.75" x14ac:dyDescent="0.2">
      <c r="A587" s="69"/>
      <c r="B587" s="69"/>
      <c r="C587" s="69"/>
      <c r="D587" s="69"/>
      <c r="E587" s="69"/>
      <c r="F587" s="69"/>
      <c r="G587" s="48" t="s">
        <v>34</v>
      </c>
      <c r="H587" s="1">
        <v>0</v>
      </c>
      <c r="I587" s="1">
        <f t="shared" si="103"/>
        <v>0</v>
      </c>
      <c r="J587" s="1">
        <f t="shared" si="103"/>
        <v>0</v>
      </c>
      <c r="K587" s="1">
        <f t="shared" si="103"/>
        <v>0</v>
      </c>
      <c r="L587" s="1">
        <f t="shared" si="103"/>
        <v>0</v>
      </c>
      <c r="M587" s="14">
        <f t="shared" si="103"/>
        <v>0</v>
      </c>
    </row>
    <row r="588" spans="1:13" s="24" customFormat="1" ht="104.25" customHeight="1" x14ac:dyDescent="0.2">
      <c r="A588" s="69" t="s">
        <v>52</v>
      </c>
      <c r="B588" s="69" t="s">
        <v>37</v>
      </c>
      <c r="C588" s="69" t="s">
        <v>26</v>
      </c>
      <c r="D588" s="69">
        <v>951</v>
      </c>
      <c r="E588" s="69" t="s">
        <v>30</v>
      </c>
      <c r="F588" s="69" t="s">
        <v>68</v>
      </c>
      <c r="G588" s="16" t="s">
        <v>73</v>
      </c>
      <c r="H588" s="6">
        <f>H589+H590+H591+H592+H593+H594+H595</f>
        <v>951</v>
      </c>
      <c r="I588" s="6">
        <f>I589+I590+I591+I592+I593+I594</f>
        <v>951</v>
      </c>
      <c r="J588" s="6">
        <f>J589+J590+J591+J592+J593+J594</f>
        <v>0</v>
      </c>
      <c r="K588" s="6">
        <v>0</v>
      </c>
      <c r="L588" s="6">
        <f>L589+L590+L591+L592+L593+L594+L595</f>
        <v>951</v>
      </c>
      <c r="M588" s="26">
        <v>0</v>
      </c>
    </row>
    <row r="589" spans="1:13" s="24" customFormat="1" ht="15.75" x14ac:dyDescent="0.2">
      <c r="A589" s="69"/>
      <c r="B589" s="69"/>
      <c r="C589" s="69"/>
      <c r="D589" s="69"/>
      <c r="E589" s="69"/>
      <c r="F589" s="69"/>
      <c r="G589" s="16" t="s">
        <v>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4">
        <v>0</v>
      </c>
    </row>
    <row r="590" spans="1:13" s="24" customFormat="1" ht="15.75" x14ac:dyDescent="0.2">
      <c r="A590" s="69"/>
      <c r="B590" s="69"/>
      <c r="C590" s="69"/>
      <c r="D590" s="69"/>
      <c r="E590" s="69"/>
      <c r="F590" s="69"/>
      <c r="G590" s="16" t="s">
        <v>5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4">
        <v>0</v>
      </c>
    </row>
    <row r="591" spans="1:13" s="24" customFormat="1" ht="15.75" x14ac:dyDescent="0.2">
      <c r="A591" s="69"/>
      <c r="B591" s="69"/>
      <c r="C591" s="69"/>
      <c r="D591" s="69"/>
      <c r="E591" s="69"/>
      <c r="F591" s="69"/>
      <c r="G591" s="16" t="s">
        <v>1</v>
      </c>
      <c r="H591" s="1">
        <f>K591+J591+L591+M591</f>
        <v>347.6</v>
      </c>
      <c r="I591" s="1">
        <v>347.6</v>
      </c>
      <c r="J591" s="1">
        <v>0</v>
      </c>
      <c r="K591" s="1">
        <v>0</v>
      </c>
      <c r="L591" s="1">
        <v>347.6</v>
      </c>
      <c r="M591" s="14">
        <v>0</v>
      </c>
    </row>
    <row r="592" spans="1:13" s="24" customFormat="1" ht="15.75" x14ac:dyDescent="0.2">
      <c r="A592" s="69"/>
      <c r="B592" s="69"/>
      <c r="C592" s="69"/>
      <c r="D592" s="69"/>
      <c r="E592" s="69"/>
      <c r="F592" s="69"/>
      <c r="G592" s="16" t="s">
        <v>2</v>
      </c>
      <c r="H592" s="1">
        <f>L592</f>
        <v>589.4</v>
      </c>
      <c r="I592" s="1">
        <v>589.4</v>
      </c>
      <c r="J592" s="1">
        <v>0</v>
      </c>
      <c r="K592" s="1">
        <v>0</v>
      </c>
      <c r="L592" s="1">
        <v>589.4</v>
      </c>
      <c r="M592" s="14">
        <v>0</v>
      </c>
    </row>
    <row r="593" spans="1:13" s="24" customFormat="1" ht="15.75" x14ac:dyDescent="0.2">
      <c r="A593" s="69"/>
      <c r="B593" s="69"/>
      <c r="C593" s="69"/>
      <c r="D593" s="69"/>
      <c r="E593" s="69"/>
      <c r="F593" s="69"/>
      <c r="G593" s="16" t="s">
        <v>3</v>
      </c>
      <c r="H593" s="1">
        <f>L593</f>
        <v>14</v>
      </c>
      <c r="I593" s="1">
        <v>14</v>
      </c>
      <c r="J593" s="1">
        <v>0</v>
      </c>
      <c r="K593" s="1">
        <v>0</v>
      </c>
      <c r="L593" s="1">
        <v>14</v>
      </c>
      <c r="M593" s="14">
        <v>0</v>
      </c>
    </row>
    <row r="594" spans="1:13" s="24" customFormat="1" ht="15.75" x14ac:dyDescent="0.2">
      <c r="A594" s="69"/>
      <c r="B594" s="69"/>
      <c r="C594" s="69"/>
      <c r="D594" s="69"/>
      <c r="E594" s="69"/>
      <c r="F594" s="69"/>
      <c r="G594" s="16" t="s">
        <v>4</v>
      </c>
      <c r="H594" s="1">
        <f>L594</f>
        <v>0</v>
      </c>
      <c r="I594" s="1">
        <v>0</v>
      </c>
      <c r="J594" s="1">
        <v>0</v>
      </c>
      <c r="K594" s="1">
        <v>0</v>
      </c>
      <c r="L594" s="1">
        <v>0</v>
      </c>
      <c r="M594" s="14">
        <v>0</v>
      </c>
    </row>
    <row r="595" spans="1:13" s="24" customFormat="1" ht="15.75" x14ac:dyDescent="0.2">
      <c r="A595" s="69"/>
      <c r="B595" s="69"/>
      <c r="C595" s="69"/>
      <c r="D595" s="69"/>
      <c r="E595" s="69"/>
      <c r="F595" s="69"/>
      <c r="G595" s="16" t="s">
        <v>23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4">
        <v>0</v>
      </c>
    </row>
    <row r="596" spans="1:13" s="24" customFormat="1" ht="15.75" x14ac:dyDescent="0.2">
      <c r="A596" s="69"/>
      <c r="B596" s="69"/>
      <c r="C596" s="69"/>
      <c r="D596" s="69"/>
      <c r="E596" s="69"/>
      <c r="F596" s="69"/>
      <c r="G596" s="16" t="s">
        <v>31</v>
      </c>
      <c r="H596" s="1">
        <f>L596</f>
        <v>0</v>
      </c>
      <c r="I596" s="1">
        <v>0</v>
      </c>
      <c r="J596" s="1">
        <v>0</v>
      </c>
      <c r="K596" s="1">
        <v>0</v>
      </c>
      <c r="L596" s="1">
        <v>0</v>
      </c>
      <c r="M596" s="14">
        <v>0</v>
      </c>
    </row>
    <row r="597" spans="1:13" s="24" customFormat="1" ht="15.75" x14ac:dyDescent="0.2">
      <c r="A597" s="69"/>
      <c r="B597" s="69"/>
      <c r="C597" s="69"/>
      <c r="D597" s="69"/>
      <c r="E597" s="69"/>
      <c r="F597" s="69"/>
      <c r="G597" s="16" t="s">
        <v>32</v>
      </c>
      <c r="H597" s="14">
        <v>0</v>
      </c>
      <c r="I597" s="14">
        <v>0</v>
      </c>
      <c r="J597" s="14">
        <v>0</v>
      </c>
      <c r="K597" s="14">
        <v>0</v>
      </c>
      <c r="L597" s="14">
        <v>0</v>
      </c>
      <c r="M597" s="14">
        <v>0</v>
      </c>
    </row>
    <row r="598" spans="1:13" s="24" customFormat="1" ht="15.75" x14ac:dyDescent="0.2">
      <c r="A598" s="69"/>
      <c r="B598" s="69"/>
      <c r="C598" s="69"/>
      <c r="D598" s="69"/>
      <c r="E598" s="69"/>
      <c r="F598" s="69"/>
      <c r="G598" s="16" t="s">
        <v>33</v>
      </c>
      <c r="H598" s="14">
        <f>L598</f>
        <v>0</v>
      </c>
      <c r="I598" s="14">
        <v>0</v>
      </c>
      <c r="J598" s="14">
        <v>0</v>
      </c>
      <c r="K598" s="14">
        <v>0</v>
      </c>
      <c r="L598" s="14">
        <v>0</v>
      </c>
      <c r="M598" s="14">
        <v>0</v>
      </c>
    </row>
    <row r="599" spans="1:13" s="24" customFormat="1" ht="15.75" x14ac:dyDescent="0.2">
      <c r="A599" s="69"/>
      <c r="B599" s="69"/>
      <c r="C599" s="69"/>
      <c r="D599" s="69"/>
      <c r="E599" s="69"/>
      <c r="F599" s="69"/>
      <c r="G599" s="16" t="s">
        <v>34</v>
      </c>
      <c r="H599" s="14">
        <v>0</v>
      </c>
      <c r="I599" s="14">
        <v>0</v>
      </c>
      <c r="J599" s="14">
        <v>0</v>
      </c>
      <c r="K599" s="14">
        <v>0</v>
      </c>
      <c r="L599" s="14">
        <v>0</v>
      </c>
      <c r="M599" s="14">
        <v>0</v>
      </c>
    </row>
    <row r="600" spans="1:13" s="24" customFormat="1" ht="15.75" x14ac:dyDescent="0.2">
      <c r="A600" s="54"/>
      <c r="B600" s="54"/>
      <c r="C600" s="54"/>
      <c r="D600" s="54"/>
      <c r="E600" s="54"/>
      <c r="F600" s="54"/>
      <c r="G600" s="40"/>
      <c r="H600" s="37"/>
      <c r="I600" s="37"/>
      <c r="J600" s="37"/>
      <c r="K600" s="37"/>
      <c r="L600" s="37"/>
      <c r="M600" s="37"/>
    </row>
    <row r="601" spans="1:13" s="24" customFormat="1" ht="15.75" hidden="1" x14ac:dyDescent="0.2">
      <c r="A601" s="41" t="s">
        <v>140</v>
      </c>
      <c r="B601" s="41"/>
      <c r="C601" s="41"/>
      <c r="D601" s="42"/>
      <c r="E601" s="41"/>
      <c r="F601" s="41"/>
      <c r="G601" s="41"/>
      <c r="H601" s="43"/>
      <c r="I601" s="41"/>
      <c r="J601" s="41"/>
      <c r="K601" s="43"/>
      <c r="L601" s="43"/>
      <c r="M601" s="41"/>
    </row>
    <row r="602" spans="1:13" s="24" customFormat="1" ht="15.75" x14ac:dyDescent="0.2">
      <c r="A602" s="41"/>
      <c r="B602" s="41"/>
      <c r="C602" s="41"/>
      <c r="D602" s="41"/>
      <c r="E602" s="41"/>
      <c r="F602" s="41"/>
      <c r="G602" s="41"/>
      <c r="H602" s="43"/>
      <c r="I602" s="41"/>
      <c r="J602" s="41"/>
      <c r="K602" s="41"/>
      <c r="L602" s="41"/>
      <c r="M602" s="41"/>
    </row>
    <row r="603" spans="1:13" s="24" customFormat="1" ht="15.75" x14ac:dyDescent="0.2">
      <c r="A603" s="41"/>
      <c r="B603" s="41"/>
      <c r="C603" s="41"/>
      <c r="D603" s="41"/>
      <c r="E603" s="41"/>
      <c r="F603" s="41"/>
      <c r="G603" s="41"/>
      <c r="H603" s="43"/>
      <c r="I603" s="41"/>
      <c r="J603" s="44"/>
      <c r="K603" s="41"/>
      <c r="L603" s="43"/>
      <c r="M603" s="41"/>
    </row>
    <row r="604" spans="1:13" ht="15.75" x14ac:dyDescent="0.2">
      <c r="A604" s="41"/>
      <c r="B604" s="41"/>
      <c r="C604" s="41"/>
      <c r="D604" s="41"/>
      <c r="E604" s="41"/>
      <c r="F604" s="41"/>
      <c r="G604" s="41"/>
      <c r="H604" s="43"/>
      <c r="I604" s="41"/>
      <c r="J604" s="44"/>
      <c r="K604" s="41"/>
      <c r="L604" s="43"/>
      <c r="M604" s="41"/>
    </row>
    <row r="605" spans="1:13" ht="15.75" x14ac:dyDescent="0.2">
      <c r="A605" s="41"/>
      <c r="B605" s="41"/>
      <c r="C605" s="41"/>
      <c r="D605" s="41"/>
      <c r="E605" s="41"/>
      <c r="F605" s="41"/>
      <c r="G605" s="41"/>
      <c r="H605" s="43"/>
      <c r="I605" s="41"/>
      <c r="J605" s="44"/>
      <c r="K605" s="43"/>
      <c r="L605" s="43"/>
      <c r="M605" s="41"/>
    </row>
    <row r="606" spans="1:13" ht="15.75" x14ac:dyDescent="0.2">
      <c r="A606" s="41"/>
      <c r="B606" s="41"/>
      <c r="C606" s="41"/>
      <c r="D606" s="41"/>
      <c r="E606" s="41"/>
      <c r="F606" s="41"/>
      <c r="G606" s="41"/>
      <c r="H606" s="43"/>
      <c r="I606" s="41"/>
      <c r="J606" s="44"/>
      <c r="K606" s="43"/>
      <c r="L606" s="43"/>
      <c r="M606" s="41"/>
    </row>
    <row r="607" spans="1:13" ht="15.75" x14ac:dyDescent="0.2">
      <c r="A607" s="41"/>
      <c r="B607" s="41"/>
      <c r="C607" s="41"/>
      <c r="D607" s="41"/>
      <c r="E607" s="41"/>
      <c r="F607" s="41"/>
      <c r="G607" s="41"/>
      <c r="H607" s="43"/>
      <c r="I607" s="41"/>
      <c r="J607" s="44"/>
      <c r="K607" s="43"/>
      <c r="L607" s="43"/>
      <c r="M607" s="41"/>
    </row>
    <row r="608" spans="1:13" ht="15.75" x14ac:dyDescent="0.2">
      <c r="A608" s="85"/>
      <c r="B608" s="85"/>
      <c r="C608" s="85"/>
      <c r="D608" s="85"/>
      <c r="E608" s="85"/>
      <c r="F608" s="85"/>
      <c r="G608" s="40"/>
      <c r="H608" s="45"/>
      <c r="I608" s="45"/>
      <c r="J608" s="45"/>
      <c r="K608" s="45"/>
      <c r="L608" s="45"/>
      <c r="M608" s="40"/>
    </row>
    <row r="609" spans="1:13" ht="15.75" x14ac:dyDescent="0.2">
      <c r="A609" s="85"/>
      <c r="B609" s="85"/>
      <c r="C609" s="85"/>
      <c r="D609" s="85"/>
      <c r="E609" s="85"/>
      <c r="F609" s="85"/>
      <c r="G609" s="40"/>
      <c r="H609" s="40"/>
      <c r="I609" s="40"/>
      <c r="J609" s="40"/>
      <c r="K609" s="40"/>
      <c r="L609" s="40"/>
      <c r="M609" s="40"/>
    </row>
    <row r="610" spans="1:13" ht="15.75" x14ac:dyDescent="0.2">
      <c r="A610" s="85"/>
      <c r="B610" s="85"/>
      <c r="C610" s="85"/>
      <c r="D610" s="85"/>
      <c r="E610" s="85"/>
      <c r="F610" s="85"/>
      <c r="G610" s="40"/>
      <c r="H610" s="40"/>
      <c r="I610" s="40"/>
      <c r="J610" s="40"/>
      <c r="K610" s="40"/>
      <c r="L610" s="40"/>
      <c r="M610" s="40"/>
    </row>
    <row r="611" spans="1:13" ht="15.75" x14ac:dyDescent="0.2">
      <c r="A611" s="85"/>
      <c r="B611" s="85"/>
      <c r="C611" s="85"/>
      <c r="D611" s="85"/>
      <c r="E611" s="85"/>
      <c r="F611" s="85"/>
      <c r="G611" s="40"/>
      <c r="H611" s="45"/>
      <c r="I611" s="45"/>
      <c r="J611" s="45"/>
      <c r="K611" s="45"/>
      <c r="L611" s="45"/>
      <c r="M611" s="40"/>
    </row>
    <row r="612" spans="1:13" ht="15.75" x14ac:dyDescent="0.2">
      <c r="A612" s="85"/>
      <c r="B612" s="85"/>
      <c r="C612" s="85"/>
      <c r="D612" s="85"/>
      <c r="E612" s="85"/>
      <c r="F612" s="85"/>
      <c r="G612" s="40"/>
      <c r="H612" s="45"/>
      <c r="I612" s="45"/>
      <c r="J612" s="45"/>
      <c r="K612" s="45"/>
      <c r="L612" s="45"/>
      <c r="M612" s="40"/>
    </row>
    <row r="613" spans="1:13" ht="15.75" x14ac:dyDescent="0.2">
      <c r="A613" s="85"/>
      <c r="B613" s="85"/>
      <c r="C613" s="85"/>
      <c r="D613" s="85"/>
      <c r="E613" s="85"/>
      <c r="F613" s="85"/>
      <c r="G613" s="40"/>
      <c r="H613" s="45"/>
      <c r="I613" s="45"/>
      <c r="J613" s="45"/>
      <c r="K613" s="45"/>
      <c r="L613" s="45"/>
      <c r="M613" s="40"/>
    </row>
    <row r="614" spans="1:13" ht="15.75" x14ac:dyDescent="0.2">
      <c r="A614" s="85"/>
      <c r="B614" s="85"/>
      <c r="C614" s="85"/>
      <c r="D614" s="85"/>
      <c r="E614" s="85"/>
      <c r="F614" s="85"/>
      <c r="G614" s="40"/>
      <c r="H614" s="45"/>
      <c r="I614" s="45"/>
      <c r="J614" s="45"/>
      <c r="K614" s="45"/>
      <c r="L614" s="45"/>
      <c r="M614" s="40"/>
    </row>
    <row r="615" spans="1:13" x14ac:dyDescent="0.2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</row>
    <row r="616" spans="1:13" x14ac:dyDescent="0.2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</row>
  </sheetData>
  <mergeCells count="327">
    <mergeCell ref="A444:A445"/>
    <mergeCell ref="A431:A442"/>
    <mergeCell ref="B431:B442"/>
    <mergeCell ref="C431:C442"/>
    <mergeCell ref="D431:D442"/>
    <mergeCell ref="E431:E442"/>
    <mergeCell ref="F431:F442"/>
    <mergeCell ref="A419:A430"/>
    <mergeCell ref="B419:B430"/>
    <mergeCell ref="C419:C430"/>
    <mergeCell ref="D419:D430"/>
    <mergeCell ref="E419:E430"/>
    <mergeCell ref="F419:F430"/>
    <mergeCell ref="B395:B406"/>
    <mergeCell ref="C395:C406"/>
    <mergeCell ref="D395:D406"/>
    <mergeCell ref="B443:B454"/>
    <mergeCell ref="C443:C454"/>
    <mergeCell ref="D443:D454"/>
    <mergeCell ref="E443:E454"/>
    <mergeCell ref="F443:F454"/>
    <mergeCell ref="E395:E406"/>
    <mergeCell ref="F323:F334"/>
    <mergeCell ref="E226:E237"/>
    <mergeCell ref="E310:E322"/>
    <mergeCell ref="F310:F322"/>
    <mergeCell ref="B391:B394"/>
    <mergeCell ref="C391:C394"/>
    <mergeCell ref="D391:D394"/>
    <mergeCell ref="E391:E394"/>
    <mergeCell ref="F391:F394"/>
    <mergeCell ref="E286:E297"/>
    <mergeCell ref="B384:B385"/>
    <mergeCell ref="A386:A387"/>
    <mergeCell ref="C347:C358"/>
    <mergeCell ref="D347:D358"/>
    <mergeCell ref="E347:E358"/>
    <mergeCell ref="C323:C334"/>
    <mergeCell ref="D323:D334"/>
    <mergeCell ref="E323:E334"/>
    <mergeCell ref="D310:D322"/>
    <mergeCell ref="A226:A237"/>
    <mergeCell ref="A238:A249"/>
    <mergeCell ref="B238:B249"/>
    <mergeCell ref="B250:B261"/>
    <mergeCell ref="C250:C261"/>
    <mergeCell ref="D250:D261"/>
    <mergeCell ref="E250:E261"/>
    <mergeCell ref="F286:F297"/>
    <mergeCell ref="C262:C273"/>
    <mergeCell ref="D262:D273"/>
    <mergeCell ref="E262:E273"/>
    <mergeCell ref="D238:D249"/>
    <mergeCell ref="E238:E249"/>
    <mergeCell ref="E298:E309"/>
    <mergeCell ref="F298:F309"/>
    <mergeCell ref="F238:F249"/>
    <mergeCell ref="C238:C249"/>
    <mergeCell ref="A250:A261"/>
    <mergeCell ref="F250:F261"/>
    <mergeCell ref="A286:A297"/>
    <mergeCell ref="B286:B297"/>
    <mergeCell ref="C286:C297"/>
    <mergeCell ref="D286:D297"/>
    <mergeCell ref="F116:F128"/>
    <mergeCell ref="A129:A141"/>
    <mergeCell ref="B129:B141"/>
    <mergeCell ref="C129:C141"/>
    <mergeCell ref="F226:F237"/>
    <mergeCell ref="D214:D225"/>
    <mergeCell ref="E214:E225"/>
    <mergeCell ref="B142:B153"/>
    <mergeCell ref="E166:E177"/>
    <mergeCell ref="F166:F177"/>
    <mergeCell ref="A178:A189"/>
    <mergeCell ref="B178:B189"/>
    <mergeCell ref="C178:C189"/>
    <mergeCell ref="D178:D189"/>
    <mergeCell ref="E178:E189"/>
    <mergeCell ref="F178:F189"/>
    <mergeCell ref="B226:B237"/>
    <mergeCell ref="C226:C237"/>
    <mergeCell ref="D226:D237"/>
    <mergeCell ref="F214:F225"/>
    <mergeCell ref="B190:B201"/>
    <mergeCell ref="C190:C201"/>
    <mergeCell ref="D190:D201"/>
    <mergeCell ref="A142:A153"/>
    <mergeCell ref="A202:A213"/>
    <mergeCell ref="B202:B213"/>
    <mergeCell ref="C202:C213"/>
    <mergeCell ref="D202:D213"/>
    <mergeCell ref="E202:E213"/>
    <mergeCell ref="F202:F213"/>
    <mergeCell ref="F129:F141"/>
    <mergeCell ref="A166:A177"/>
    <mergeCell ref="B166:B177"/>
    <mergeCell ref="C166:C177"/>
    <mergeCell ref="D166:D177"/>
    <mergeCell ref="A154:A165"/>
    <mergeCell ref="B154:B165"/>
    <mergeCell ref="C154:C165"/>
    <mergeCell ref="D154:D165"/>
    <mergeCell ref="E154:E165"/>
    <mergeCell ref="F154:F165"/>
    <mergeCell ref="E190:E201"/>
    <mergeCell ref="A190:A201"/>
    <mergeCell ref="D67:D78"/>
    <mergeCell ref="F67:F78"/>
    <mergeCell ref="A79:A91"/>
    <mergeCell ref="B79:B91"/>
    <mergeCell ref="C79:C91"/>
    <mergeCell ref="D79:D91"/>
    <mergeCell ref="E79:E91"/>
    <mergeCell ref="A104:A115"/>
    <mergeCell ref="B104:B115"/>
    <mergeCell ref="C104:C115"/>
    <mergeCell ref="D104:D115"/>
    <mergeCell ref="E104:E115"/>
    <mergeCell ref="F104:F115"/>
    <mergeCell ref="F608:F61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5:F40"/>
    <mergeCell ref="F54:F66"/>
    <mergeCell ref="F79:F91"/>
    <mergeCell ref="C142:C153"/>
    <mergeCell ref="D142:D153"/>
    <mergeCell ref="E142:E153"/>
    <mergeCell ref="F142:F153"/>
    <mergeCell ref="A608:A614"/>
    <mergeCell ref="B608:B614"/>
    <mergeCell ref="C608:C614"/>
    <mergeCell ref="D608:D614"/>
    <mergeCell ref="E608:E614"/>
    <mergeCell ref="B576:B587"/>
    <mergeCell ref="C576:C587"/>
    <mergeCell ref="D576:D587"/>
    <mergeCell ref="E576:E587"/>
    <mergeCell ref="E588:E599"/>
    <mergeCell ref="A576:A587"/>
    <mergeCell ref="A588:A599"/>
    <mergeCell ref="B588:B599"/>
    <mergeCell ref="C588:C599"/>
    <mergeCell ref="D588:D599"/>
    <mergeCell ref="A515:A526"/>
    <mergeCell ref="B479:B490"/>
    <mergeCell ref="C479:C490"/>
    <mergeCell ref="F479:F490"/>
    <mergeCell ref="F262:F273"/>
    <mergeCell ref="A274:A285"/>
    <mergeCell ref="B274:B285"/>
    <mergeCell ref="C274:C285"/>
    <mergeCell ref="D274:D285"/>
    <mergeCell ref="C298:C309"/>
    <mergeCell ref="D298:D309"/>
    <mergeCell ref="B262:B273"/>
    <mergeCell ref="A335:A346"/>
    <mergeCell ref="B335:B346"/>
    <mergeCell ref="C335:C346"/>
    <mergeCell ref="B347:B358"/>
    <mergeCell ref="A479:A490"/>
    <mergeCell ref="F515:F526"/>
    <mergeCell ref="F491:F502"/>
    <mergeCell ref="F503:F514"/>
    <mergeCell ref="F347:F358"/>
    <mergeCell ref="D388:D389"/>
    <mergeCell ref="B388:B389"/>
    <mergeCell ref="E388:E389"/>
    <mergeCell ref="A467:A478"/>
    <mergeCell ref="D335:D346"/>
    <mergeCell ref="E335:E346"/>
    <mergeCell ref="F335:F346"/>
    <mergeCell ref="A323:A334"/>
    <mergeCell ref="B323:B334"/>
    <mergeCell ref="A25:A40"/>
    <mergeCell ref="B25:B40"/>
    <mergeCell ref="C25:C40"/>
    <mergeCell ref="D25:D40"/>
    <mergeCell ref="E25:E40"/>
    <mergeCell ref="E67:E78"/>
    <mergeCell ref="A92:A103"/>
    <mergeCell ref="B92:B103"/>
    <mergeCell ref="C92:C103"/>
    <mergeCell ref="D92:D103"/>
    <mergeCell ref="E92:E103"/>
    <mergeCell ref="A41:A53"/>
    <mergeCell ref="B41:B53"/>
    <mergeCell ref="C41:C53"/>
    <mergeCell ref="D41:D53"/>
    <mergeCell ref="E41:E53"/>
    <mergeCell ref="A262:A273"/>
    <mergeCell ref="E274:E285"/>
    <mergeCell ref="D539:D550"/>
    <mergeCell ref="E539:E550"/>
    <mergeCell ref="F539:F550"/>
    <mergeCell ref="A347:A358"/>
    <mergeCell ref="A298:A309"/>
    <mergeCell ref="A491:A502"/>
    <mergeCell ref="B491:B502"/>
    <mergeCell ref="C491:C502"/>
    <mergeCell ref="D491:D502"/>
    <mergeCell ref="D479:D490"/>
    <mergeCell ref="E479:E490"/>
    <mergeCell ref="C515:C526"/>
    <mergeCell ref="E491:E502"/>
    <mergeCell ref="B298:B309"/>
    <mergeCell ref="A503:A514"/>
    <mergeCell ref="B503:B514"/>
    <mergeCell ref="D503:D514"/>
    <mergeCell ref="E503:E514"/>
    <mergeCell ref="A371:A382"/>
    <mergeCell ref="B371:B382"/>
    <mergeCell ref="C371:C382"/>
    <mergeCell ref="D371:D382"/>
    <mergeCell ref="E371:E382"/>
    <mergeCell ref="C503:C514"/>
    <mergeCell ref="F588:F599"/>
    <mergeCell ref="D467:D478"/>
    <mergeCell ref="E467:E478"/>
    <mergeCell ref="F467:F478"/>
    <mergeCell ref="F576:F587"/>
    <mergeCell ref="B467:B478"/>
    <mergeCell ref="C467:C478"/>
    <mergeCell ref="B515:B526"/>
    <mergeCell ref="D515:D526"/>
    <mergeCell ref="E515:E526"/>
    <mergeCell ref="B563:B574"/>
    <mergeCell ref="F551:F562"/>
    <mergeCell ref="B527:B538"/>
    <mergeCell ref="D527:D538"/>
    <mergeCell ref="E527:E538"/>
    <mergeCell ref="F527:F538"/>
    <mergeCell ref="B551:B562"/>
    <mergeCell ref="C551:C562"/>
    <mergeCell ref="D551:D562"/>
    <mergeCell ref="E551:E562"/>
    <mergeCell ref="C527:C538"/>
    <mergeCell ref="C563:C574"/>
    <mergeCell ref="D563:D574"/>
    <mergeCell ref="E563:E574"/>
    <mergeCell ref="A575:M575"/>
    <mergeCell ref="A116:A128"/>
    <mergeCell ref="B116:B128"/>
    <mergeCell ref="C116:C128"/>
    <mergeCell ref="D116:D128"/>
    <mergeCell ref="E116:E128"/>
    <mergeCell ref="D129:D141"/>
    <mergeCell ref="E129:E141"/>
    <mergeCell ref="A8:A23"/>
    <mergeCell ref="B8:B23"/>
    <mergeCell ref="C8:C23"/>
    <mergeCell ref="D8:D23"/>
    <mergeCell ref="E8:E23"/>
    <mergeCell ref="A214:A225"/>
    <mergeCell ref="B214:B225"/>
    <mergeCell ref="C214:C225"/>
    <mergeCell ref="A539:A550"/>
    <mergeCell ref="A384:A385"/>
    <mergeCell ref="A563:A574"/>
    <mergeCell ref="A527:A538"/>
    <mergeCell ref="A551:A562"/>
    <mergeCell ref="F563:F574"/>
    <mergeCell ref="B539:B550"/>
    <mergeCell ref="C539:C550"/>
    <mergeCell ref="F190:F201"/>
    <mergeCell ref="F8:F23"/>
    <mergeCell ref="A24:M24"/>
    <mergeCell ref="A310:A322"/>
    <mergeCell ref="B310:B322"/>
    <mergeCell ref="C310:C322"/>
    <mergeCell ref="F371:F382"/>
    <mergeCell ref="A359:A370"/>
    <mergeCell ref="B359:B370"/>
    <mergeCell ref="C359:C370"/>
    <mergeCell ref="D359:D370"/>
    <mergeCell ref="E359:E370"/>
    <mergeCell ref="F359:F370"/>
    <mergeCell ref="F274:F285"/>
    <mergeCell ref="F41:F53"/>
    <mergeCell ref="A54:A66"/>
    <mergeCell ref="B54:B66"/>
    <mergeCell ref="C54:C66"/>
    <mergeCell ref="D54:D66"/>
    <mergeCell ref="E54:E66"/>
    <mergeCell ref="F92:F103"/>
    <mergeCell ref="A67:A78"/>
    <mergeCell ref="B67:B78"/>
    <mergeCell ref="C67:C78"/>
    <mergeCell ref="B455:B466"/>
    <mergeCell ref="C455:C466"/>
    <mergeCell ref="D455:D466"/>
    <mergeCell ref="E455:E466"/>
    <mergeCell ref="F455:F466"/>
    <mergeCell ref="A455:A457"/>
    <mergeCell ref="A388:A390"/>
    <mergeCell ref="A391:A394"/>
    <mergeCell ref="F386:F387"/>
    <mergeCell ref="F388:F389"/>
    <mergeCell ref="C386:C387"/>
    <mergeCell ref="B386:B387"/>
    <mergeCell ref="D386:D387"/>
    <mergeCell ref="E386:E387"/>
    <mergeCell ref="A396:A397"/>
    <mergeCell ref="A398:A399"/>
    <mergeCell ref="A400:A402"/>
    <mergeCell ref="A407:A418"/>
    <mergeCell ref="B407:B418"/>
    <mergeCell ref="C407:C418"/>
    <mergeCell ref="D407:D418"/>
    <mergeCell ref="E407:E418"/>
    <mergeCell ref="F407:F418"/>
    <mergeCell ref="A403:A40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Height="0" orientation="landscape" r:id="rId1"/>
  <rowBreaks count="1" manualBreakCount="1">
    <brk id="23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2022-04-27T02:41:09Z</cp:lastPrinted>
  <dcterms:created xsi:type="dcterms:W3CDTF">1996-10-08T23:32:33Z</dcterms:created>
  <dcterms:modified xsi:type="dcterms:W3CDTF">2022-04-27T02:41:24Z</dcterms:modified>
</cp:coreProperties>
</file>