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30" yWindow="97" windowWidth="19805" windowHeight="10617"/>
  </bookViews>
  <sheets>
    <sheet name="Отчет" sheetId="1" r:id="rId1"/>
  </sheets>
  <calcPr calcId="125725" refMode="R1C1"/>
</workbook>
</file>

<file path=xl/calcChain.xml><?xml version="1.0" encoding="utf-8"?>
<calcChain xmlns="http://schemas.openxmlformats.org/spreadsheetml/2006/main">
  <c r="B64" i="1"/>
  <c r="B44"/>
  <c r="B23"/>
  <c r="C13"/>
  <c r="B12"/>
  <c r="N72"/>
  <c r="L72"/>
  <c r="F72"/>
  <c r="C72"/>
  <c r="B72"/>
  <c r="N71"/>
  <c r="L71"/>
  <c r="F71"/>
  <c r="C71"/>
  <c r="B71"/>
  <c r="N70"/>
  <c r="L70"/>
  <c r="F70"/>
  <c r="C70"/>
  <c r="B70"/>
  <c r="N69"/>
  <c r="L69"/>
  <c r="F69"/>
  <c r="C69"/>
  <c r="B69"/>
  <c r="N68"/>
  <c r="L68"/>
  <c r="F68"/>
  <c r="C68"/>
  <c r="B68"/>
  <c r="N67"/>
  <c r="L67"/>
  <c r="F67"/>
  <c r="C67"/>
  <c r="B67"/>
  <c r="N66"/>
  <c r="L66"/>
  <c r="F66"/>
  <c r="C66"/>
  <c r="B66"/>
  <c r="N65"/>
  <c r="L65"/>
  <c r="F65"/>
  <c r="C65"/>
  <c r="B65"/>
  <c r="N63"/>
  <c r="L63"/>
  <c r="F63"/>
  <c r="C63"/>
  <c r="B63"/>
  <c r="N62"/>
  <c r="L62"/>
  <c r="F62"/>
  <c r="C62"/>
  <c r="B62"/>
  <c r="N61"/>
  <c r="L61"/>
  <c r="F61"/>
  <c r="C61"/>
  <c r="B61"/>
  <c r="N60"/>
  <c r="L60"/>
  <c r="F60"/>
  <c r="C60"/>
  <c r="B60"/>
  <c r="N59"/>
  <c r="L59"/>
  <c r="F59"/>
  <c r="C59"/>
  <c r="B59"/>
  <c r="N58"/>
  <c r="L58"/>
  <c r="F58"/>
  <c r="C58"/>
  <c r="B58"/>
  <c r="N57"/>
  <c r="L57"/>
  <c r="F57"/>
  <c r="C57"/>
  <c r="B57"/>
  <c r="N56"/>
  <c r="L56"/>
  <c r="F56"/>
  <c r="C56"/>
  <c r="B56"/>
  <c r="N55"/>
  <c r="L55"/>
  <c r="F55"/>
  <c r="C55"/>
  <c r="B55"/>
  <c r="N54"/>
  <c r="L54"/>
  <c r="F54"/>
  <c r="C54"/>
  <c r="B54"/>
  <c r="N53"/>
  <c r="L53"/>
  <c r="F53"/>
  <c r="C53"/>
  <c r="B53"/>
  <c r="N52"/>
  <c r="L52"/>
  <c r="F52"/>
  <c r="C52"/>
  <c r="B52"/>
  <c r="N51"/>
  <c r="L51"/>
  <c r="F51"/>
  <c r="C51"/>
  <c r="B51"/>
  <c r="N50"/>
  <c r="L50"/>
  <c r="F50"/>
  <c r="C50"/>
  <c r="B50"/>
  <c r="N49"/>
  <c r="L49"/>
  <c r="F49"/>
  <c r="C49"/>
  <c r="B49"/>
  <c r="N48"/>
  <c r="L48"/>
  <c r="F48"/>
  <c r="C48"/>
  <c r="B48"/>
  <c r="N47"/>
  <c r="L47"/>
  <c r="F47"/>
  <c r="C47"/>
  <c r="B47"/>
  <c r="N46"/>
  <c r="L46"/>
  <c r="F46"/>
  <c r="C46"/>
  <c r="B46"/>
  <c r="N45"/>
  <c r="L45"/>
  <c r="F45"/>
  <c r="C45"/>
  <c r="B45"/>
  <c r="N43"/>
  <c r="L43"/>
  <c r="F43"/>
  <c r="C43"/>
  <c r="B43"/>
  <c r="N42"/>
  <c r="L42"/>
  <c r="F42"/>
  <c r="C42"/>
  <c r="B42"/>
  <c r="N41"/>
  <c r="L41"/>
  <c r="F41"/>
  <c r="C41"/>
  <c r="B41"/>
  <c r="N40"/>
  <c r="L40"/>
  <c r="F40"/>
  <c r="C40"/>
  <c r="B40"/>
  <c r="N39"/>
  <c r="L39"/>
  <c r="F39"/>
  <c r="C39"/>
  <c r="B39"/>
  <c r="N38"/>
  <c r="L38"/>
  <c r="F38"/>
  <c r="C38"/>
  <c r="B38"/>
  <c r="N37"/>
  <c r="L37"/>
  <c r="F37"/>
  <c r="C37"/>
  <c r="B37"/>
  <c r="N36"/>
  <c r="L36"/>
  <c r="F36"/>
  <c r="C36"/>
  <c r="B36"/>
  <c r="N35"/>
  <c r="L35"/>
  <c r="F35"/>
  <c r="C35"/>
  <c r="B35"/>
  <c r="N34"/>
  <c r="L34"/>
  <c r="F34"/>
  <c r="C34"/>
  <c r="B34"/>
  <c r="N33"/>
  <c r="L33"/>
  <c r="F33"/>
  <c r="C33"/>
  <c r="B33"/>
  <c r="N32"/>
  <c r="L32"/>
  <c r="F32"/>
  <c r="C32"/>
  <c r="B32"/>
  <c r="N31"/>
  <c r="L31"/>
  <c r="F31"/>
  <c r="C31"/>
  <c r="B31"/>
  <c r="N30"/>
  <c r="L30"/>
  <c r="F30"/>
  <c r="C30"/>
  <c r="B30"/>
  <c r="N29"/>
  <c r="L29"/>
  <c r="F29"/>
  <c r="C29"/>
  <c r="B29"/>
  <c r="N28"/>
  <c r="L28"/>
  <c r="F28"/>
  <c r="C28"/>
  <c r="B28"/>
  <c r="N27"/>
  <c r="L27"/>
  <c r="F27"/>
  <c r="C27"/>
  <c r="B27"/>
  <c r="N26"/>
  <c r="L26"/>
  <c r="F26"/>
  <c r="C26"/>
  <c r="B26"/>
  <c r="N25"/>
  <c r="L25"/>
  <c r="F25"/>
  <c r="C25"/>
  <c r="B25"/>
  <c r="N24"/>
  <c r="L24"/>
  <c r="F24"/>
  <c r="C24"/>
  <c r="B24"/>
  <c r="N22"/>
  <c r="L22"/>
  <c r="F22"/>
  <c r="C22"/>
  <c r="B22"/>
  <c r="N21"/>
  <c r="L21"/>
  <c r="F21"/>
  <c r="C21"/>
  <c r="B21"/>
  <c r="N20"/>
  <c r="L20"/>
  <c r="F20"/>
  <c r="C20"/>
  <c r="B20"/>
  <c r="N19"/>
  <c r="L19"/>
  <c r="F19"/>
  <c r="C19"/>
  <c r="B19"/>
  <c r="N18"/>
  <c r="L18"/>
  <c r="F18"/>
  <c r="C18"/>
  <c r="B18"/>
  <c r="N17"/>
  <c r="L17"/>
  <c r="F17"/>
  <c r="C17"/>
  <c r="B17"/>
  <c r="N16"/>
  <c r="L16"/>
  <c r="F16"/>
  <c r="C16"/>
  <c r="B16"/>
  <c r="N15"/>
  <c r="L15"/>
  <c r="F15"/>
  <c r="C15"/>
  <c r="B15"/>
  <c r="N14"/>
  <c r="L14"/>
  <c r="F14"/>
  <c r="C14"/>
  <c r="B14"/>
  <c r="N13"/>
  <c r="L13"/>
  <c r="F13"/>
  <c r="B13"/>
  <c r="N11"/>
  <c r="L11"/>
  <c r="F11"/>
  <c r="C11"/>
  <c r="B11"/>
  <c r="N10"/>
  <c r="L10"/>
  <c r="F10"/>
  <c r="C10"/>
  <c r="B10"/>
  <c r="N9"/>
  <c r="M9"/>
  <c r="L9"/>
  <c r="K9"/>
  <c r="J9"/>
  <c r="I9"/>
  <c r="H9"/>
  <c r="G9"/>
  <c r="F9"/>
  <c r="E9"/>
  <c r="D9"/>
  <c r="C9"/>
  <c r="B9"/>
  <c r="H8"/>
  <c r="G8"/>
  <c r="F8"/>
  <c r="E8"/>
  <c r="L7"/>
  <c r="K7"/>
  <c r="J7"/>
  <c r="G7"/>
  <c r="E7"/>
  <c r="N6"/>
  <c r="M6"/>
  <c r="J6"/>
  <c r="I6"/>
  <c r="E6"/>
  <c r="D6"/>
  <c r="M5"/>
  <c r="I5"/>
  <c r="D5"/>
  <c r="C5"/>
  <c r="B5"/>
  <c r="A5"/>
</calcChain>
</file>

<file path=xl/sharedStrings.xml><?xml version="1.0" encoding="utf-8"?>
<sst xmlns="http://schemas.openxmlformats.org/spreadsheetml/2006/main" count="25" uniqueCount="15">
  <si>
    <t>Выборы депутатов Благовещенской городской Думы восьмого созыва</t>
  </si>
  <si>
    <t>По состоянию на 06.08.2024</t>
  </si>
  <si>
    <t>В руб.</t>
  </si>
  <si>
    <t>1</t>
  </si>
  <si>
    <t/>
  </si>
  <si>
    <t>05.08.2024</t>
  </si>
  <si>
    <t>17.07.2024</t>
  </si>
  <si>
    <t>06.08.2024</t>
  </si>
  <si>
    <t>31.07.2024</t>
  </si>
  <si>
    <t>19.07.2024</t>
  </si>
  <si>
    <t>Марчук Анастасия Юрьевна</t>
  </si>
  <si>
    <t>Завгородний Евгений Владимирович</t>
  </si>
  <si>
    <t>Марчук Галина Владимировна</t>
  </si>
  <si>
    <t>Лизандер Мария Ивановна</t>
  </si>
  <si>
    <t>СВЕДЕНИЯ
о поступлении средств в избирательные фонды кандидатов и расходовании этих средств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</si>
</sst>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3"/>
  <sheetViews>
    <sheetView tabSelected="1" workbookViewId="0">
      <selection activeCell="D6" sqref="D6:D8"/>
    </sheetView>
  </sheetViews>
  <sheetFormatPr defaultRowHeight="14"/>
  <cols>
    <col min="1" max="1" width="8" customWidth="1"/>
    <col min="2" max="2" width="12.3984375" customWidth="1"/>
    <col min="3" max="3" width="13.8984375" customWidth="1"/>
    <col min="4" max="5" width="15.296875" customWidth="1"/>
    <col min="6" max="6" width="11" customWidth="1"/>
    <col min="7" max="7" width="15.296875" customWidth="1"/>
    <col min="8" max="8" width="5.59765625" customWidth="1"/>
    <col min="9" max="9" width="15.296875" customWidth="1"/>
    <col min="10" max="10" width="12.796875" customWidth="1"/>
    <col min="11" max="11" width="15.296875" customWidth="1"/>
    <col min="12" max="12" width="9.3984375" customWidth="1"/>
    <col min="13" max="13" width="14.19921875" customWidth="1"/>
    <col min="14" max="14" width="13" customWidth="1"/>
    <col min="15" max="15" width="8.796875" customWidth="1"/>
  </cols>
  <sheetData>
    <row r="1" spans="1:15" ht="69.349999999999994" customHeight="1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15.0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>
      <c r="N3" s="4" t="s">
        <v>1</v>
      </c>
    </row>
    <row r="4" spans="1:15">
      <c r="N4" s="4" t="s">
        <v>2</v>
      </c>
    </row>
    <row r="5" spans="1:15" ht="24.05" customHeight="1">
      <c r="A5" s="5" t="str">
        <f t="shared" ref="A5" si="0">"№
п/п"</f>
        <v>№
п/п</v>
      </c>
      <c r="B5" s="5" t="str">
        <f t="shared" ref="B5" si="1">"Наименование территории"</f>
        <v>Наименование территории</v>
      </c>
      <c r="C5" s="5" t="str">
        <f t="shared" ref="C5" si="2">"Фамилия, имя, отчество кандидата"</f>
        <v>Фамилия, имя, отчество кандидата</v>
      </c>
      <c r="D5" s="8" t="str">
        <f t="shared" ref="D5" si="3">"Поступило средств"</f>
        <v>Поступило средств</v>
      </c>
      <c r="E5" s="9"/>
      <c r="F5" s="9"/>
      <c r="G5" s="9"/>
      <c r="H5" s="10"/>
      <c r="I5" s="8" t="str">
        <f t="shared" ref="I5" si="4">"Израсходовано средств"</f>
        <v>Израсходовано средств</v>
      </c>
      <c r="J5" s="9"/>
      <c r="K5" s="9"/>
      <c r="L5" s="10"/>
      <c r="M5" s="8" t="str">
        <f t="shared" ref="M5" si="5">"Возвращено средств"</f>
        <v>Возвращено средств</v>
      </c>
      <c r="N5" s="10"/>
    </row>
    <row r="6" spans="1:15" ht="53.1" customHeight="1">
      <c r="A6" s="6"/>
      <c r="B6" s="6"/>
      <c r="C6" s="6"/>
      <c r="D6" s="5" t="str">
        <f t="shared" ref="D6" si="6">"всего"</f>
        <v>всего</v>
      </c>
      <c r="E6" s="8" t="str">
        <f t="shared" ref="E6" si="7">"из них"</f>
        <v>из них</v>
      </c>
      <c r="F6" s="9"/>
      <c r="G6" s="9"/>
      <c r="H6" s="10"/>
      <c r="I6" s="5" t="str">
        <f t="shared" ref="I6" si="8">"всего"</f>
        <v>всего</v>
      </c>
      <c r="J6" s="8" t="str">
        <f t="shared" ref="J6" si="9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K6" s="9"/>
      <c r="L6" s="10"/>
      <c r="M6" s="5" t="str">
        <f t="shared" ref="M6" si="10">"сумма, руб."</f>
        <v>сумма, руб.</v>
      </c>
      <c r="N6" s="5" t="str">
        <f t="shared" ref="N6" si="11">"основание возврата"</f>
        <v>основание возврата</v>
      </c>
      <c r="O6" s="3"/>
    </row>
    <row r="7" spans="1:15" ht="70" customHeight="1">
      <c r="A7" s="6"/>
      <c r="B7" s="6"/>
      <c r="C7" s="6"/>
      <c r="D7" s="6"/>
      <c r="E7" s="8" t="str">
        <f t="shared" ref="E7" si="12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F7" s="10"/>
      <c r="G7" s="8" t="str">
        <f t="shared" ref="G7" si="13">"пожертвования от граждан на сумму, превышающую  20 тыс. рублей"</f>
        <v>пожертвования от граждан на сумму, превышающую  20 тыс. рублей</v>
      </c>
      <c r="H7" s="10"/>
      <c r="I7" s="6"/>
      <c r="J7" s="5" t="str">
        <f t="shared" ref="J7" si="14">"дата операции"</f>
        <v>дата операции</v>
      </c>
      <c r="K7" s="5" t="str">
        <f t="shared" ref="K7" si="15">"сумма, руб."</f>
        <v>сумма, руб.</v>
      </c>
      <c r="L7" s="5" t="str">
        <f t="shared" ref="L7" si="16">"назначение платежа"</f>
        <v>назначение платежа</v>
      </c>
      <c r="M7" s="6"/>
      <c r="N7" s="6"/>
      <c r="O7" s="3"/>
    </row>
    <row r="8" spans="1:15" ht="55.9" customHeight="1">
      <c r="A8" s="7"/>
      <c r="B8" s="7"/>
      <c r="C8" s="7"/>
      <c r="D8" s="7"/>
      <c r="E8" s="11" t="str">
        <f>"сумма, руб."</f>
        <v>сумма, руб.</v>
      </c>
      <c r="F8" s="11" t="str">
        <f>"наименование юридического лица"</f>
        <v>наименование юридического лица</v>
      </c>
      <c r="G8" s="11" t="str">
        <f>"сумма, руб."</f>
        <v>сумма, руб.</v>
      </c>
      <c r="H8" s="11" t="str">
        <f>"кол-во граждан"</f>
        <v>кол-во граждан</v>
      </c>
      <c r="I8" s="7"/>
      <c r="J8" s="7"/>
      <c r="K8" s="7"/>
      <c r="L8" s="7"/>
      <c r="M8" s="7"/>
      <c r="N8" s="7"/>
      <c r="O8" s="3"/>
    </row>
    <row r="9" spans="1:15">
      <c r="A9" s="13" t="s">
        <v>3</v>
      </c>
      <c r="B9" s="11" t="str">
        <f>"2"</f>
        <v>2</v>
      </c>
      <c r="C9" s="11" t="str">
        <f>"3"</f>
        <v>3</v>
      </c>
      <c r="D9" s="11" t="str">
        <f>"4"</f>
        <v>4</v>
      </c>
      <c r="E9" s="11" t="str">
        <f>"5"</f>
        <v>5</v>
      </c>
      <c r="F9" s="11" t="str">
        <f>"6"</f>
        <v>6</v>
      </c>
      <c r="G9" s="11" t="str">
        <f>"7"</f>
        <v>7</v>
      </c>
      <c r="H9" s="11" t="str">
        <f>"8"</f>
        <v>8</v>
      </c>
      <c r="I9" s="11" t="str">
        <f>"9"</f>
        <v>9</v>
      </c>
      <c r="J9" s="11" t="str">
        <f>"10"</f>
        <v>10</v>
      </c>
      <c r="K9" s="11" t="str">
        <f>"11"</f>
        <v>11</v>
      </c>
      <c r="L9" s="11" t="str">
        <f>"12"</f>
        <v>12</v>
      </c>
      <c r="M9" s="11" t="str">
        <f>"13"</f>
        <v>13</v>
      </c>
      <c r="N9" s="11" t="str">
        <f>"14"</f>
        <v>14</v>
      </c>
      <c r="O9" s="3"/>
    </row>
    <row r="10" spans="1:15" ht="41.95" customHeight="1">
      <c r="A10" s="14">
        <v>1</v>
      </c>
      <c r="B10" s="15" t="str">
        <f>"Первый (№ 1)"</f>
        <v>Первый (№ 1)</v>
      </c>
      <c r="C10" s="15" t="str">
        <f>"Буторина Полина Ивановна"</f>
        <v>Буторина Полина Ивановна</v>
      </c>
      <c r="D10" s="16">
        <v>25000</v>
      </c>
      <c r="E10" s="16"/>
      <c r="F10" s="15" t="str">
        <f>""</f>
        <v/>
      </c>
      <c r="G10" s="16"/>
      <c r="H10" s="17"/>
      <c r="I10" s="16">
        <v>15220</v>
      </c>
      <c r="J10" s="18"/>
      <c r="K10" s="16"/>
      <c r="L10" s="15" t="str">
        <f>""</f>
        <v/>
      </c>
      <c r="M10" s="16"/>
      <c r="N10" s="15" t="str">
        <f>""</f>
        <v/>
      </c>
      <c r="O10" s="12"/>
    </row>
    <row r="11" spans="1:15" ht="167.65" customHeight="1">
      <c r="A11" s="14">
        <v>2</v>
      </c>
      <c r="B11" s="15" t="str">
        <f>"Первый (№ 1)"</f>
        <v>Первый (№ 1)</v>
      </c>
      <c r="C11" s="15" t="str">
        <f>"Костенко Владимир Михайлович"</f>
        <v>Костенко Владимир Михайлович</v>
      </c>
      <c r="D11" s="16">
        <v>104952</v>
      </c>
      <c r="E11" s="16">
        <v>103952</v>
      </c>
      <c r="F11" s="15" t="str">
        <f>"РЕГИОНАЛЬНОЕ ОТДЕЛЕНИЕ В АМУРСКОЙ ОБЛАСТИ ПОЛИТИЧЕСКОЙ ПАРТИИ ""НОВЫЕ ЛЮДИ"""</f>
        <v>РЕГИОНАЛЬНОЕ ОТДЕЛЕНИЕ В АМУРСКОЙ ОБЛАСТИ ПОЛИТИЧЕСКОЙ ПАРТИИ "НОВЫЕ ЛЮДИ"</v>
      </c>
      <c r="G11" s="16"/>
      <c r="H11" s="17"/>
      <c r="I11" s="16">
        <v>104952</v>
      </c>
      <c r="J11" s="18" t="s">
        <v>5</v>
      </c>
      <c r="K11" s="16">
        <v>103952</v>
      </c>
      <c r="L11" s="15" t="str">
        <f>""</f>
        <v/>
      </c>
      <c r="M11" s="16"/>
      <c r="N11" s="15" t="str">
        <f>""</f>
        <v/>
      </c>
      <c r="O11" s="12"/>
    </row>
    <row r="12" spans="1:15" ht="167.65" customHeight="1">
      <c r="A12" s="14">
        <v>3</v>
      </c>
      <c r="B12" s="15" t="str">
        <f>"Первый (№ 1)"</f>
        <v>Первый (№ 1)</v>
      </c>
      <c r="C12" s="15" t="s">
        <v>10</v>
      </c>
      <c r="D12" s="16">
        <v>1998</v>
      </c>
      <c r="E12" s="16"/>
      <c r="F12" s="15"/>
      <c r="G12" s="16"/>
      <c r="H12" s="17"/>
      <c r="I12" s="16">
        <v>0</v>
      </c>
      <c r="J12" s="18"/>
      <c r="K12" s="16"/>
      <c r="L12" s="15"/>
      <c r="M12" s="16"/>
      <c r="N12" s="15"/>
      <c r="O12" s="12"/>
    </row>
    <row r="13" spans="1:15" ht="125.75" customHeight="1">
      <c r="A13" s="14">
        <v>4</v>
      </c>
      <c r="B13" s="15" t="str">
        <f>"Первый (№ 1)"</f>
        <v>Первый (№ 1)</v>
      </c>
      <c r="C13" s="15" t="str">
        <f>"Сопин Сергей Николаевич"</f>
        <v>Сопин Сергей Николаевич</v>
      </c>
      <c r="D13" s="16">
        <v>120932.56</v>
      </c>
      <c r="E13" s="16">
        <v>112887.56</v>
      </c>
      <c r="F13" s="15" t="str">
        <f>"АМУРСКОЕ РЕГИОНАЛЬНОЕ ОТДЕЛЕНИЕ ПАРТИИ ""ЕДИНАЯ РОССИЯ"""</f>
        <v>АМУРСКОЕ РЕГИОНАЛЬНОЕ ОТДЕЛЕНИЕ ПАРТИИ "ЕДИНАЯ РОССИЯ"</v>
      </c>
      <c r="G13" s="16"/>
      <c r="H13" s="17"/>
      <c r="I13" s="16">
        <v>120932.56</v>
      </c>
      <c r="J13" s="18"/>
      <c r="K13" s="16"/>
      <c r="L13" s="15" t="str">
        <f>""</f>
        <v/>
      </c>
      <c r="M13" s="16"/>
      <c r="N13" s="15" t="str">
        <f>""</f>
        <v/>
      </c>
      <c r="O13" s="12"/>
    </row>
    <row r="14" spans="1:15" ht="125.75" customHeight="1">
      <c r="A14" s="14">
        <v>5</v>
      </c>
      <c r="B14" s="15" t="str">
        <f>"Второй (№ 2)"</f>
        <v>Второй (№ 2)</v>
      </c>
      <c r="C14" s="15" t="str">
        <f>"Семенов Владимир Сергеевич"</f>
        <v>Семенов Владимир Сергеевич</v>
      </c>
      <c r="D14" s="16">
        <v>120932.56</v>
      </c>
      <c r="E14" s="16">
        <v>112887.56</v>
      </c>
      <c r="F14" s="15" t="str">
        <f>"АМУРСКОЕ РЕГИОНАЛЬНОЕ ОТДЕЛЕНИЕ ПАРТИИ ""ЕДИНАЯ РОССИЯ"""</f>
        <v>АМУРСКОЕ РЕГИОНАЛЬНОЕ ОТДЕЛЕНИЕ ПАРТИИ "ЕДИНАЯ РОССИЯ"</v>
      </c>
      <c r="G14" s="16"/>
      <c r="H14" s="17"/>
      <c r="I14" s="16">
        <v>120932.56</v>
      </c>
      <c r="J14" s="18"/>
      <c r="K14" s="16"/>
      <c r="L14" s="15" t="str">
        <f>""</f>
        <v/>
      </c>
      <c r="M14" s="16"/>
      <c r="N14" s="15" t="str">
        <f>""</f>
        <v/>
      </c>
      <c r="O14" s="12"/>
    </row>
    <row r="15" spans="1:15" ht="125.75" customHeight="1">
      <c r="A15" s="14">
        <v>6</v>
      </c>
      <c r="B15" s="15" t="str">
        <f>"Третий (№ 3)"</f>
        <v>Третий (№ 3)</v>
      </c>
      <c r="C15" s="15" t="str">
        <f>"Кочетов Антон Валерьевич"</f>
        <v>Кочетов Антон Валерьевич</v>
      </c>
      <c r="D15" s="16">
        <v>120932.34</v>
      </c>
      <c r="E15" s="16">
        <v>112887.31</v>
      </c>
      <c r="F15" s="15" t="str">
        <f>"АМУРСКОЕ РЕГИОНАЛЬНОЕ ОТДЕЛЕНИЕ ПАРТИИ ""ЕДИНАЯ РОССИЯ"""</f>
        <v>АМУРСКОЕ РЕГИОНАЛЬНОЕ ОТДЕЛЕНИЕ ПАРТИИ "ЕДИНАЯ РОССИЯ"</v>
      </c>
      <c r="G15" s="16"/>
      <c r="H15" s="17"/>
      <c r="I15" s="16">
        <v>120932.31</v>
      </c>
      <c r="J15" s="18"/>
      <c r="K15" s="16"/>
      <c r="L15" s="15" t="str">
        <f>""</f>
        <v/>
      </c>
      <c r="M15" s="16"/>
      <c r="N15" s="15" t="str">
        <f>""</f>
        <v/>
      </c>
      <c r="O15" s="12"/>
    </row>
    <row r="16" spans="1:15" ht="55.9" customHeight="1">
      <c r="A16" s="14">
        <v>7</v>
      </c>
      <c r="B16" s="15" t="str">
        <f>"Третий (№ 3)"</f>
        <v>Третий (№ 3)</v>
      </c>
      <c r="C16" s="15" t="str">
        <f>"Патрин Максим Владимирович"</f>
        <v>Патрин Максим Владимирович</v>
      </c>
      <c r="D16" s="16">
        <v>1690</v>
      </c>
      <c r="E16" s="16"/>
      <c r="F16" s="15" t="str">
        <f>""</f>
        <v/>
      </c>
      <c r="G16" s="16"/>
      <c r="H16" s="17"/>
      <c r="I16" s="16">
        <v>0</v>
      </c>
      <c r="J16" s="18"/>
      <c r="K16" s="16"/>
      <c r="L16" s="15" t="str">
        <f>""</f>
        <v/>
      </c>
      <c r="M16" s="16"/>
      <c r="N16" s="15" t="str">
        <f>""</f>
        <v/>
      </c>
      <c r="O16" s="12"/>
    </row>
    <row r="17" spans="1:15" ht="41.95" customHeight="1">
      <c r="A17" s="14">
        <v>8</v>
      </c>
      <c r="B17" s="15" t="str">
        <f>"Четвертый (№ 4)"</f>
        <v>Четвертый (№ 4)</v>
      </c>
      <c r="C17" s="15" t="str">
        <f>"Картин Владимир Николаевич"</f>
        <v>Картин Владимир Николаевич</v>
      </c>
      <c r="D17" s="16">
        <v>117167.8</v>
      </c>
      <c r="E17" s="16">
        <v>100000</v>
      </c>
      <c r="F17" s="15" t="str">
        <f>"ЛДПР"</f>
        <v>ЛДПР</v>
      </c>
      <c r="G17" s="16"/>
      <c r="H17" s="17"/>
      <c r="I17" s="16">
        <v>28131.8</v>
      </c>
      <c r="J17" s="18"/>
      <c r="K17" s="16"/>
      <c r="L17" s="15" t="str">
        <f>""</f>
        <v/>
      </c>
      <c r="M17" s="16"/>
      <c r="N17" s="15" t="str">
        <f>""</f>
        <v/>
      </c>
      <c r="O17" s="12"/>
    </row>
    <row r="18" spans="1:15" ht="41.95" customHeight="1">
      <c r="A18" s="14">
        <v>9</v>
      </c>
      <c r="B18" s="15" t="str">
        <f>"Четвертый (№ 4)"</f>
        <v>Четвертый (№ 4)</v>
      </c>
      <c r="C18" s="15" t="str">
        <f>"Провоторов Денис Сергеевич"</f>
        <v>Провоторов Денис Сергеевич</v>
      </c>
      <c r="D18" s="16">
        <v>127907.31</v>
      </c>
      <c r="E18" s="16"/>
      <c r="F18" s="15" t="str">
        <f>""</f>
        <v/>
      </c>
      <c r="G18" s="16"/>
      <c r="H18" s="17"/>
      <c r="I18" s="16">
        <v>127907.31</v>
      </c>
      <c r="J18" s="18"/>
      <c r="K18" s="16"/>
      <c r="L18" s="15" t="str">
        <f>""</f>
        <v/>
      </c>
      <c r="M18" s="16"/>
      <c r="N18" s="15" t="str">
        <f>""</f>
        <v/>
      </c>
      <c r="O18" s="12"/>
    </row>
    <row r="19" spans="1:15" ht="125.75" customHeight="1">
      <c r="A19" s="14">
        <v>10</v>
      </c>
      <c r="B19" s="15" t="str">
        <f>"Пятый (№ 5)"</f>
        <v>Пятый (№ 5)</v>
      </c>
      <c r="C19" s="15" t="str">
        <f>"Салварян Артем Валерович"</f>
        <v>Салварян Артем Валерович</v>
      </c>
      <c r="D19" s="16">
        <v>259432.56</v>
      </c>
      <c r="E19" s="16">
        <v>119637.56</v>
      </c>
      <c r="F19" s="15" t="str">
        <f>"АМУРСКОЕ РЕГИОНАЛЬНОЕ ОТДЕЛЕНИЕ ПАРТИИ ""ЕДИНАЯ РОССИЯ"""</f>
        <v>АМУРСКОЕ РЕГИОНАЛЬНОЕ ОТДЕЛЕНИЕ ПАРТИИ "ЕДИНАЯ РОССИЯ"</v>
      </c>
      <c r="G19" s="16"/>
      <c r="H19" s="17"/>
      <c r="I19" s="16">
        <v>259432.56</v>
      </c>
      <c r="J19" s="18" t="s">
        <v>6</v>
      </c>
      <c r="K19" s="16">
        <v>125000</v>
      </c>
      <c r="L19" s="15" t="str">
        <f>""</f>
        <v/>
      </c>
      <c r="M19" s="16"/>
      <c r="N19" s="15" t="str">
        <f>""</f>
        <v/>
      </c>
      <c r="O19" s="12"/>
    </row>
    <row r="20" spans="1:15" ht="41.95" customHeight="1">
      <c r="A20" s="14">
        <v>11</v>
      </c>
      <c r="B20" s="15" t="str">
        <f>"Шестой (№ 6)"</f>
        <v>Шестой (№ 6)</v>
      </c>
      <c r="C20" s="15" t="str">
        <f>"Губенко Александр Викторович"</f>
        <v>Губенко Александр Викторович</v>
      </c>
      <c r="D20" s="16">
        <v>19520</v>
      </c>
      <c r="E20" s="16"/>
      <c r="F20" s="15" t="str">
        <f>""</f>
        <v/>
      </c>
      <c r="G20" s="16"/>
      <c r="H20" s="17"/>
      <c r="I20" s="16">
        <v>19520</v>
      </c>
      <c r="J20" s="18"/>
      <c r="K20" s="16"/>
      <c r="L20" s="15" t="str">
        <f>""</f>
        <v/>
      </c>
      <c r="M20" s="16"/>
      <c r="N20" s="15" t="str">
        <f>""</f>
        <v/>
      </c>
      <c r="O20" s="12"/>
    </row>
    <row r="21" spans="1:15" ht="125.75" customHeight="1">
      <c r="A21" s="14">
        <v>12</v>
      </c>
      <c r="B21" s="15" t="str">
        <f>"Шестой (№ 6)"</f>
        <v>Шестой (№ 6)</v>
      </c>
      <c r="C21" s="15" t="str">
        <f>"Ченцов Сергей Геннадьевич"</f>
        <v>Ченцов Сергей Геннадьевич</v>
      </c>
      <c r="D21" s="16">
        <v>137682.31</v>
      </c>
      <c r="E21" s="16">
        <v>129637.31</v>
      </c>
      <c r="F21" s="15" t="str">
        <f>"АМУРСКОЕ РЕГИОНАЛЬНОЕ ОТДЕЛЕНИЕ ПАРТИИ ""ЕДИНАЯ РОССИЯ"""</f>
        <v>АМУРСКОЕ РЕГИОНАЛЬНОЕ ОТДЕЛЕНИЕ ПАРТИИ "ЕДИНАЯ РОССИЯ"</v>
      </c>
      <c r="G21" s="16"/>
      <c r="H21" s="17"/>
      <c r="I21" s="16">
        <v>137682.31</v>
      </c>
      <c r="J21" s="18"/>
      <c r="K21" s="16"/>
      <c r="L21" s="15" t="str">
        <f>""</f>
        <v/>
      </c>
      <c r="M21" s="16"/>
      <c r="N21" s="15" t="str">
        <f>""</f>
        <v/>
      </c>
      <c r="O21" s="12"/>
    </row>
    <row r="22" spans="1:15" ht="41.95" customHeight="1">
      <c r="A22" s="14">
        <v>13</v>
      </c>
      <c r="B22" s="15" t="str">
        <f>"Седьмой (№ 7)"</f>
        <v>Седьмой (№ 7)</v>
      </c>
      <c r="C22" s="15" t="str">
        <f>"Голота Николай Николаевич"</f>
        <v>Голота Николай Николаевич</v>
      </c>
      <c r="D22" s="16">
        <v>21990</v>
      </c>
      <c r="E22" s="16"/>
      <c r="F22" s="15" t="str">
        <f>""</f>
        <v/>
      </c>
      <c r="G22" s="16"/>
      <c r="H22" s="17"/>
      <c r="I22" s="16">
        <v>21990</v>
      </c>
      <c r="J22" s="18"/>
      <c r="K22" s="16"/>
      <c r="L22" s="15" t="str">
        <f>""</f>
        <v/>
      </c>
      <c r="M22" s="16"/>
      <c r="N22" s="15" t="str">
        <f>""</f>
        <v/>
      </c>
      <c r="O22" s="12"/>
    </row>
    <row r="23" spans="1:15" ht="47.3" customHeight="1">
      <c r="A23" s="14">
        <v>14</v>
      </c>
      <c r="B23" s="15" t="str">
        <f>"Седьмой (№ 7)"</f>
        <v>Седьмой (№ 7)</v>
      </c>
      <c r="C23" s="15" t="s">
        <v>11</v>
      </c>
      <c r="D23" s="16">
        <v>19900</v>
      </c>
      <c r="E23" s="16"/>
      <c r="F23" s="15"/>
      <c r="G23" s="16"/>
      <c r="H23" s="17"/>
      <c r="I23" s="16">
        <v>19900</v>
      </c>
      <c r="J23" s="18"/>
      <c r="K23" s="16"/>
      <c r="L23" s="15"/>
      <c r="M23" s="16"/>
      <c r="N23" s="15"/>
      <c r="O23" s="12"/>
    </row>
    <row r="24" spans="1:15" ht="41.95" customHeight="1">
      <c r="A24" s="14">
        <v>15</v>
      </c>
      <c r="B24" s="15" t="str">
        <f>"Седьмой (№ 7)"</f>
        <v>Седьмой (№ 7)</v>
      </c>
      <c r="C24" s="15" t="str">
        <f>"Кириллова Татьяна Николаевна"</f>
        <v>Кириллова Татьяна Николаевна</v>
      </c>
      <c r="D24" s="16">
        <v>500</v>
      </c>
      <c r="E24" s="16"/>
      <c r="F24" s="15" t="str">
        <f>""</f>
        <v/>
      </c>
      <c r="G24" s="16"/>
      <c r="H24" s="17"/>
      <c r="I24" s="16">
        <v>385</v>
      </c>
      <c r="J24" s="18"/>
      <c r="K24" s="16"/>
      <c r="L24" s="15" t="str">
        <f>""</f>
        <v/>
      </c>
      <c r="M24" s="16"/>
      <c r="N24" s="15" t="str">
        <f>""</f>
        <v/>
      </c>
      <c r="O24" s="12"/>
    </row>
    <row r="25" spans="1:15" ht="41.95" customHeight="1">
      <c r="A25" s="14">
        <v>16</v>
      </c>
      <c r="B25" s="15" t="str">
        <f>"Седьмой (№ 7)"</f>
        <v>Седьмой (№ 7)</v>
      </c>
      <c r="C25" s="15" t="str">
        <f>"Русина Юлия Александровна"</f>
        <v>Русина Юлия Александровна</v>
      </c>
      <c r="D25" s="16">
        <v>158240</v>
      </c>
      <c r="E25" s="16"/>
      <c r="F25" s="15" t="str">
        <f>""</f>
        <v/>
      </c>
      <c r="G25" s="16"/>
      <c r="H25" s="17"/>
      <c r="I25" s="16">
        <v>128308</v>
      </c>
      <c r="J25" s="18" t="s">
        <v>7</v>
      </c>
      <c r="K25" s="16">
        <v>117240</v>
      </c>
      <c r="L25" s="15" t="str">
        <f>""</f>
        <v/>
      </c>
      <c r="M25" s="16"/>
      <c r="N25" s="15" t="str">
        <f>""</f>
        <v/>
      </c>
      <c r="O25" s="12"/>
    </row>
    <row r="26" spans="1:15" ht="125.75" customHeight="1">
      <c r="A26" s="14">
        <v>17</v>
      </c>
      <c r="B26" s="15" t="str">
        <f>"Восьмой (№ 8)"</f>
        <v>Восьмой (№ 8)</v>
      </c>
      <c r="C26" s="15" t="str">
        <f>"Величко Дмитрий Николаевич"</f>
        <v>Величко Дмитрий Николаевич</v>
      </c>
      <c r="D26" s="16">
        <v>130932.31</v>
      </c>
      <c r="E26" s="16">
        <v>122887.31</v>
      </c>
      <c r="F26" s="15" t="str">
        <f>"АМУРСКОЕ РЕГИОНАЛЬНОЕ ОТДЕЛЕНИЕ ПАРТИИ ""ЕДИНАЯ РОССИЯ"""</f>
        <v>АМУРСКОЕ РЕГИОНАЛЬНОЕ ОТДЕЛЕНИЕ ПАРТИИ "ЕДИНАЯ РОССИЯ"</v>
      </c>
      <c r="G26" s="16"/>
      <c r="H26" s="17"/>
      <c r="I26" s="16">
        <v>130932.31</v>
      </c>
      <c r="J26" s="18"/>
      <c r="K26" s="16"/>
      <c r="L26" s="15" t="str">
        <f>""</f>
        <v/>
      </c>
      <c r="M26" s="16"/>
      <c r="N26" s="15" t="str">
        <f>""</f>
        <v/>
      </c>
      <c r="O26" s="12"/>
    </row>
    <row r="27" spans="1:15" ht="55.9" customHeight="1">
      <c r="A27" s="14">
        <v>18</v>
      </c>
      <c r="B27" s="15" t="str">
        <f>"Восьмой (№ 8)"</f>
        <v>Восьмой (№ 8)</v>
      </c>
      <c r="C27" s="15" t="str">
        <f>"Дорожкин Дмитрий Александрович"</f>
        <v>Дорожкин Дмитрий Александрович</v>
      </c>
      <c r="D27" s="16">
        <v>66500</v>
      </c>
      <c r="E27" s="16">
        <v>66500</v>
      </c>
      <c r="F27" s="15" t="str">
        <f>"ЛДПР"</f>
        <v>ЛДПР</v>
      </c>
      <c r="G27" s="16"/>
      <c r="H27" s="17"/>
      <c r="I27" s="16">
        <v>0</v>
      </c>
      <c r="J27" s="18"/>
      <c r="K27" s="16"/>
      <c r="L27" s="15" t="str">
        <f>""</f>
        <v/>
      </c>
      <c r="M27" s="16"/>
      <c r="N27" s="15" t="str">
        <f>""</f>
        <v/>
      </c>
      <c r="O27" s="12"/>
    </row>
    <row r="28" spans="1:15" ht="125.75" customHeight="1">
      <c r="A28" s="14">
        <v>19</v>
      </c>
      <c r="B28" s="15" t="str">
        <f>"Девятый (№ 9)"</f>
        <v>Девятый (№ 9)</v>
      </c>
      <c r="C28" s="15" t="str">
        <f>"Макаров Максим Николаевич"</f>
        <v>Макаров Максим Николаевич</v>
      </c>
      <c r="D28" s="16">
        <v>127682.31</v>
      </c>
      <c r="E28" s="16">
        <v>119637.31</v>
      </c>
      <c r="F28" s="15" t="str">
        <f>"АМУРСКОЕ РЕГИОНАЛЬНОЕ ОТДЕЛЕНИЕ ПАРТИИ ""ЕДИНАЯ РОССИЯ"""</f>
        <v>АМУРСКОЕ РЕГИОНАЛЬНОЕ ОТДЕЛЕНИЕ ПАРТИИ "ЕДИНАЯ РОССИЯ"</v>
      </c>
      <c r="G28" s="16"/>
      <c r="H28" s="17"/>
      <c r="I28" s="16">
        <v>127682.31</v>
      </c>
      <c r="J28" s="18"/>
      <c r="K28" s="16"/>
      <c r="L28" s="15" t="str">
        <f>""</f>
        <v/>
      </c>
      <c r="M28" s="16"/>
      <c r="N28" s="15" t="str">
        <f>""</f>
        <v/>
      </c>
      <c r="O28" s="12"/>
    </row>
    <row r="29" spans="1:15" ht="125.75" customHeight="1">
      <c r="A29" s="14">
        <v>20</v>
      </c>
      <c r="B29" s="15" t="str">
        <f>"Десятый (№ 10)"</f>
        <v>Десятый (№ 10)</v>
      </c>
      <c r="C29" s="15" t="str">
        <f>"Кобыльцов Роман Александрович"</f>
        <v>Кобыльцов Роман Александрович</v>
      </c>
      <c r="D29" s="16">
        <v>120932.56</v>
      </c>
      <c r="E29" s="16">
        <v>112887.56</v>
      </c>
      <c r="F29" s="15" t="str">
        <f>"АМУРСКОЕ РЕГИОНАЛЬНОЕ ОТДЕЛЕНИЕ ПАРТИИ ""ЕДИНАЯ РОССИЯ"""</f>
        <v>АМУРСКОЕ РЕГИОНАЛЬНОЕ ОТДЕЛЕНИЕ ПАРТИИ "ЕДИНАЯ РОССИЯ"</v>
      </c>
      <c r="G29" s="16"/>
      <c r="H29" s="17"/>
      <c r="I29" s="16">
        <v>120932.56</v>
      </c>
      <c r="J29" s="18"/>
      <c r="K29" s="16"/>
      <c r="L29" s="15" t="str">
        <f>""</f>
        <v/>
      </c>
      <c r="M29" s="16"/>
      <c r="N29" s="15" t="str">
        <f>""</f>
        <v/>
      </c>
      <c r="O29" s="12"/>
    </row>
    <row r="30" spans="1:15" ht="125.75" customHeight="1">
      <c r="A30" s="14">
        <v>21</v>
      </c>
      <c r="B30" s="15" t="str">
        <f>"Одиннадцатый (№ 11)"</f>
        <v>Одиннадцатый (№ 11)</v>
      </c>
      <c r="C30" s="15" t="str">
        <f>"Гумиров Денис Владимирович"</f>
        <v>Гумиров Денис Владимирович</v>
      </c>
      <c r="D30" s="16">
        <v>127682.56</v>
      </c>
      <c r="E30" s="16">
        <v>119637.56</v>
      </c>
      <c r="F30" s="15" t="str">
        <f>"АМУРСКОЕ РЕГИОНАЛЬНОЕ ОТДЕЛЕНИЕ ПАРТИИ ""ЕДИНАЯ РОССИЯ"""</f>
        <v>АМУРСКОЕ РЕГИОНАЛЬНОЕ ОТДЕЛЕНИЕ ПАРТИИ "ЕДИНАЯ РОССИЯ"</v>
      </c>
      <c r="G30" s="16"/>
      <c r="H30" s="17"/>
      <c r="I30" s="16">
        <v>127682.56</v>
      </c>
      <c r="J30" s="18"/>
      <c r="K30" s="16"/>
      <c r="L30" s="15" t="str">
        <f>""</f>
        <v/>
      </c>
      <c r="M30" s="16"/>
      <c r="N30" s="15" t="str">
        <f>""</f>
        <v/>
      </c>
      <c r="O30" s="12"/>
    </row>
    <row r="31" spans="1:15" ht="41.95" customHeight="1">
      <c r="A31" s="14">
        <v>22</v>
      </c>
      <c r="B31" s="15" t="str">
        <f>"Одиннадцатый (№ 11)"</f>
        <v>Одиннадцатый (№ 11)</v>
      </c>
      <c r="C31" s="15" t="str">
        <f>"Коваль Сергей Викторович"</f>
        <v>Коваль Сергей Викторович</v>
      </c>
      <c r="D31" s="16">
        <v>100000</v>
      </c>
      <c r="E31" s="16">
        <v>100000</v>
      </c>
      <c r="F31" s="15" t="str">
        <f>"ЛДПР"</f>
        <v>ЛДПР</v>
      </c>
      <c r="G31" s="16"/>
      <c r="H31" s="17"/>
      <c r="I31" s="16">
        <v>37744</v>
      </c>
      <c r="J31" s="18"/>
      <c r="K31" s="16"/>
      <c r="L31" s="15" t="str">
        <f>""</f>
        <v/>
      </c>
      <c r="M31" s="16"/>
      <c r="N31" s="15" t="str">
        <f>""</f>
        <v/>
      </c>
      <c r="O31" s="12"/>
    </row>
    <row r="32" spans="1:15" ht="41.95" customHeight="1">
      <c r="A32" s="14">
        <v>23</v>
      </c>
      <c r="B32" s="15" t="str">
        <f>"Одиннадцатый (№ 11)"</f>
        <v>Одиннадцатый (№ 11)</v>
      </c>
      <c r="C32" s="15" t="str">
        <f>"Самвелян Артур Арменович"</f>
        <v>Самвелян Артур Арменович</v>
      </c>
      <c r="D32" s="16">
        <v>105000</v>
      </c>
      <c r="E32" s="16"/>
      <c r="F32" s="15" t="str">
        <f>""</f>
        <v/>
      </c>
      <c r="G32" s="16"/>
      <c r="H32" s="17"/>
      <c r="I32" s="16">
        <v>104952</v>
      </c>
      <c r="J32" s="18"/>
      <c r="K32" s="16"/>
      <c r="L32" s="15" t="str">
        <f>""</f>
        <v/>
      </c>
      <c r="M32" s="16"/>
      <c r="N32" s="15" t="str">
        <f>""</f>
        <v/>
      </c>
      <c r="O32" s="12"/>
    </row>
    <row r="33" spans="1:15" ht="41.95" customHeight="1">
      <c r="A33" s="14">
        <v>24</v>
      </c>
      <c r="B33" s="15" t="str">
        <f>"Двенадцатый (№ 12)"</f>
        <v>Двенадцатый (№ 12)</v>
      </c>
      <c r="C33" s="15" t="str">
        <f>"Клышникова Юлия Николаевна"</f>
        <v>Клышникова Юлия Николаевна</v>
      </c>
      <c r="D33" s="16">
        <v>1690</v>
      </c>
      <c r="E33" s="16"/>
      <c r="F33" s="15" t="str">
        <f>""</f>
        <v/>
      </c>
      <c r="G33" s="16"/>
      <c r="H33" s="17"/>
      <c r="I33" s="16">
        <v>1690</v>
      </c>
      <c r="J33" s="18"/>
      <c r="K33" s="16"/>
      <c r="L33" s="15" t="str">
        <f>""</f>
        <v/>
      </c>
      <c r="M33" s="16"/>
      <c r="N33" s="15" t="str">
        <f>""</f>
        <v/>
      </c>
      <c r="O33" s="12"/>
    </row>
    <row r="34" spans="1:15" ht="167.65" customHeight="1">
      <c r="A34" s="14">
        <v>25</v>
      </c>
      <c r="B34" s="15" t="str">
        <f>"Двенадцатый (№ 12)"</f>
        <v>Двенадцатый (№ 12)</v>
      </c>
      <c r="C34" s="15" t="str">
        <f>"Малиновский Владислав Юрьевич"</f>
        <v>Малиновский Владислав Юрьевич</v>
      </c>
      <c r="D34" s="16">
        <v>92264</v>
      </c>
      <c r="E34" s="16">
        <v>91264</v>
      </c>
      <c r="F34" s="15" t="str">
        <f>"РЕГИОНАЛЬНОЕ ОТДЕЛЕНИЕ В АМУРСКОЙ ОБЛАСТИ ПОЛИТИЧЕСКОЙ ПАРТИИ ""НОВЫЕ ЛЮДИ"""</f>
        <v>РЕГИОНАЛЬНОЕ ОТДЕЛЕНИЕ В АМУРСКОЙ ОБЛАСТИ ПОЛИТИЧЕСКОЙ ПАРТИИ "НОВЫЕ ЛЮДИ"</v>
      </c>
      <c r="G34" s="16"/>
      <c r="H34" s="17"/>
      <c r="I34" s="16">
        <v>92624</v>
      </c>
      <c r="J34" s="18" t="s">
        <v>7</v>
      </c>
      <c r="K34" s="16">
        <v>91624</v>
      </c>
      <c r="L34" s="15" t="str">
        <f>""</f>
        <v/>
      </c>
      <c r="M34" s="16"/>
      <c r="N34" s="15" t="str">
        <f>""</f>
        <v/>
      </c>
      <c r="O34" s="12"/>
    </row>
    <row r="35" spans="1:15" ht="41.95" customHeight="1">
      <c r="A35" s="14">
        <v>26</v>
      </c>
      <c r="B35" s="15" t="str">
        <f>"Двенадцатый (№ 12)"</f>
        <v>Двенадцатый (№ 12)</v>
      </c>
      <c r="C35" s="15" t="str">
        <f>"Сокольников Владимир Георгиевич"</f>
        <v>Сокольников Владимир Георгиевич</v>
      </c>
      <c r="D35" s="16">
        <v>541988</v>
      </c>
      <c r="E35" s="16">
        <v>534000</v>
      </c>
      <c r="F35" s="15" t="str">
        <f>"ЛДПР"</f>
        <v>ЛДПР</v>
      </c>
      <c r="G35" s="16"/>
      <c r="H35" s="17"/>
      <c r="I35" s="16">
        <v>2383</v>
      </c>
      <c r="J35" s="18"/>
      <c r="K35" s="16"/>
      <c r="L35" s="15" t="str">
        <f>""</f>
        <v/>
      </c>
      <c r="M35" s="16"/>
      <c r="N35" s="15" t="str">
        <f>""</f>
        <v/>
      </c>
      <c r="O35" s="12"/>
    </row>
    <row r="36" spans="1:15" ht="41.95" customHeight="1">
      <c r="A36" s="14">
        <v>27</v>
      </c>
      <c r="B36" s="15" t="str">
        <f>"Тринадцатый (№ 13)"</f>
        <v>Тринадцатый (№ 13)</v>
      </c>
      <c r="C36" s="15" t="str">
        <f>"Горохова Ирина Юрьевна"</f>
        <v>Горохова Ирина Юрьевна</v>
      </c>
      <c r="D36" s="16">
        <v>100000</v>
      </c>
      <c r="E36" s="16">
        <v>100000</v>
      </c>
      <c r="F36" s="15" t="str">
        <f>"АООПП КПРФ"</f>
        <v>АООПП КПРФ</v>
      </c>
      <c r="G36" s="16"/>
      <c r="H36" s="17"/>
      <c r="I36" s="16">
        <v>100000</v>
      </c>
      <c r="J36" s="18" t="s">
        <v>8</v>
      </c>
      <c r="K36" s="16">
        <v>100000</v>
      </c>
      <c r="L36" s="15" t="str">
        <f>""</f>
        <v/>
      </c>
      <c r="M36" s="16"/>
      <c r="N36" s="15" t="str">
        <f>""</f>
        <v/>
      </c>
      <c r="O36" s="12"/>
    </row>
    <row r="37" spans="1:15" ht="41.95" customHeight="1">
      <c r="A37" s="14">
        <v>28</v>
      </c>
      <c r="B37" s="15" t="str">
        <f>"Тринадцатый (№ 13)"</f>
        <v>Тринадцатый (№ 13)</v>
      </c>
      <c r="C37" s="15" t="str">
        <f>"Королёва Любовь Михайловна"</f>
        <v>Королёва Любовь Михайловна</v>
      </c>
      <c r="D37" s="16">
        <v>1000</v>
      </c>
      <c r="E37" s="16"/>
      <c r="F37" s="15" t="str">
        <f>""</f>
        <v/>
      </c>
      <c r="G37" s="16"/>
      <c r="H37" s="17"/>
      <c r="I37" s="16">
        <v>385</v>
      </c>
      <c r="J37" s="18"/>
      <c r="K37" s="16"/>
      <c r="L37" s="15" t="str">
        <f>""</f>
        <v/>
      </c>
      <c r="M37" s="16"/>
      <c r="N37" s="15" t="str">
        <f>""</f>
        <v/>
      </c>
      <c r="O37" s="12"/>
    </row>
    <row r="38" spans="1:15" ht="125.75" customHeight="1">
      <c r="A38" s="14">
        <v>29</v>
      </c>
      <c r="B38" s="15" t="str">
        <f>"Тринадцатый (№ 13)"</f>
        <v>Тринадцатый (№ 13)</v>
      </c>
      <c r="C38" s="15" t="str">
        <f>"Удод Александр Викторович"</f>
        <v>Удод Александр Викторович</v>
      </c>
      <c r="D38" s="16">
        <v>120932.56</v>
      </c>
      <c r="E38" s="16">
        <v>112887.56</v>
      </c>
      <c r="F38" s="15" t="str">
        <f>"АМУРСКОЕ РЕГИОНАЛЬНОЕ ОТДЕЛЕНИЕ ПАРТИИ ""ЕДИНАЯ РОССИЯ"""</f>
        <v>АМУРСКОЕ РЕГИОНАЛЬНОЕ ОТДЕЛЕНИЕ ПАРТИИ "ЕДИНАЯ РОССИЯ"</v>
      </c>
      <c r="G38" s="16"/>
      <c r="H38" s="17"/>
      <c r="I38" s="16">
        <v>120932.56</v>
      </c>
      <c r="J38" s="18"/>
      <c r="K38" s="16"/>
      <c r="L38" s="15" t="str">
        <f>""</f>
        <v/>
      </c>
      <c r="M38" s="16"/>
      <c r="N38" s="15" t="str">
        <f>""</f>
        <v/>
      </c>
      <c r="O38" s="12"/>
    </row>
    <row r="39" spans="1:15" ht="125.75" customHeight="1">
      <c r="A39" s="14">
        <v>30</v>
      </c>
      <c r="B39" s="15" t="str">
        <f>"Четырнадцатый (№ 14)"</f>
        <v>Четырнадцатый (№ 14)</v>
      </c>
      <c r="C39" s="15" t="str">
        <f>"Агарков Александр Александрович"</f>
        <v>Агарков Александр Александрович</v>
      </c>
      <c r="D39" s="16">
        <v>127682.56</v>
      </c>
      <c r="E39" s="16">
        <v>119637.56</v>
      </c>
      <c r="F39" s="15" t="str">
        <f>"АМУРСКОЕ РЕГИОНАЛЬНОЕ ОТДЕЛЕНИЕ ПАРТИИ ""ЕДИНАЯ РОССИЯ"""</f>
        <v>АМУРСКОЕ РЕГИОНАЛЬНОЕ ОТДЕЛЕНИЕ ПАРТИИ "ЕДИНАЯ РОССИЯ"</v>
      </c>
      <c r="G39" s="16"/>
      <c r="H39" s="17"/>
      <c r="I39" s="16">
        <v>127682.56</v>
      </c>
      <c r="J39" s="18"/>
      <c r="K39" s="16"/>
      <c r="L39" s="15" t="str">
        <f>""</f>
        <v/>
      </c>
      <c r="M39" s="16"/>
      <c r="N39" s="15" t="str">
        <f>""</f>
        <v/>
      </c>
      <c r="O39" s="12"/>
    </row>
    <row r="40" spans="1:15" ht="41.95" customHeight="1">
      <c r="A40" s="14">
        <v>31</v>
      </c>
      <c r="B40" s="15" t="str">
        <f>"Четырнадцатый (№ 14)"</f>
        <v>Четырнадцатый (№ 14)</v>
      </c>
      <c r="C40" s="15" t="str">
        <f>"Есаулков Сергей Викторович"</f>
        <v>Есаулков Сергей Викторович</v>
      </c>
      <c r="D40" s="16">
        <v>7762</v>
      </c>
      <c r="E40" s="16"/>
      <c r="F40" s="15" t="str">
        <f>""</f>
        <v/>
      </c>
      <c r="G40" s="16"/>
      <c r="H40" s="17"/>
      <c r="I40" s="16">
        <v>7762</v>
      </c>
      <c r="J40" s="18"/>
      <c r="K40" s="16"/>
      <c r="L40" s="15" t="str">
        <f>""</f>
        <v/>
      </c>
      <c r="M40" s="16"/>
      <c r="N40" s="15" t="str">
        <f>""</f>
        <v/>
      </c>
      <c r="O40" s="12"/>
    </row>
    <row r="41" spans="1:15" ht="167.65" customHeight="1">
      <c r="A41" s="14">
        <v>32</v>
      </c>
      <c r="B41" s="15" t="str">
        <f>"Четырнадцатый (№ 14)"</f>
        <v>Четырнадцатый (№ 14)</v>
      </c>
      <c r="C41" s="15" t="str">
        <f>"Лекомцев Кирилл Михайлович"</f>
        <v>Лекомцев Кирилл Михайлович</v>
      </c>
      <c r="D41" s="16">
        <v>104952</v>
      </c>
      <c r="E41" s="16">
        <v>103952</v>
      </c>
      <c r="F41" s="15" t="str">
        <f>"РЕГИОНАЛЬНОЕ ОТДЕЛЕНИЕ В АМУРСКОЙ ОБЛАСТИ ПОЛИТИЧЕСКОЙ ПАРТИИ ""НОВЫЕ ЛЮДИ"""</f>
        <v>РЕГИОНАЛЬНОЕ ОТДЕЛЕНИЕ В АМУРСКОЙ ОБЛАСТИ ПОЛИТИЧЕСКОЙ ПАРТИИ "НОВЫЕ ЛЮДИ"</v>
      </c>
      <c r="G41" s="16"/>
      <c r="H41" s="17"/>
      <c r="I41" s="16">
        <v>104952</v>
      </c>
      <c r="J41" s="18" t="s">
        <v>5</v>
      </c>
      <c r="K41" s="16">
        <v>103952</v>
      </c>
      <c r="L41" s="15" t="str">
        <f>""</f>
        <v/>
      </c>
      <c r="M41" s="16"/>
      <c r="N41" s="15" t="str">
        <f>""</f>
        <v/>
      </c>
      <c r="O41" s="12"/>
    </row>
    <row r="42" spans="1:15" ht="125.75" customHeight="1">
      <c r="A42" s="14">
        <v>33</v>
      </c>
      <c r="B42" s="15" t="str">
        <f>"Пятнадцатый (№ 15)"</f>
        <v>Пятнадцатый (№ 15)</v>
      </c>
      <c r="C42" s="15" t="str">
        <f>"Евглевская Елена Игоревна"</f>
        <v>Евглевская Елена Игоревна</v>
      </c>
      <c r="D42" s="16">
        <v>120932.31</v>
      </c>
      <c r="E42" s="16">
        <v>112887.31</v>
      </c>
      <c r="F42" s="15" t="str">
        <f>"АМУРСКОЕ РЕГИОНАЛЬНОЕ ОТДЕЛЕНИЕ ПАРТИИ ""ЕДИНАЯ РОССИЯ"""</f>
        <v>АМУРСКОЕ РЕГИОНАЛЬНОЕ ОТДЕЛЕНИЕ ПАРТИИ "ЕДИНАЯ РОССИЯ"</v>
      </c>
      <c r="G42" s="16"/>
      <c r="H42" s="17"/>
      <c r="I42" s="16">
        <v>120932.31</v>
      </c>
      <c r="J42" s="18"/>
      <c r="K42" s="16"/>
      <c r="L42" s="15" t="str">
        <f>""</f>
        <v/>
      </c>
      <c r="M42" s="16"/>
      <c r="N42" s="15" t="str">
        <f>""</f>
        <v/>
      </c>
      <c r="O42" s="12"/>
    </row>
    <row r="43" spans="1:15" ht="125.75" customHeight="1">
      <c r="A43" s="14">
        <v>34</v>
      </c>
      <c r="B43" s="15" t="str">
        <f>"Шестнадцатый (№ 16)"</f>
        <v>Шестнадцатый (№ 16)</v>
      </c>
      <c r="C43" s="15" t="str">
        <f>"Завалишин Константин Николаевич"</f>
        <v>Завалишин Константин Николаевич</v>
      </c>
      <c r="D43" s="16">
        <v>127682.31</v>
      </c>
      <c r="E43" s="16">
        <v>119637.31</v>
      </c>
      <c r="F43" s="15" t="str">
        <f>"АМУРСКОЕ РЕГИОНАЛЬНОЕ ОТДЕЛЕНИЕ ПАРТИИ ""ЕДИНАЯ РОССИЯ"""</f>
        <v>АМУРСКОЕ РЕГИОНАЛЬНОЕ ОТДЕЛЕНИЕ ПАРТИИ "ЕДИНАЯ РОССИЯ"</v>
      </c>
      <c r="G43" s="16"/>
      <c r="H43" s="17"/>
      <c r="I43" s="16">
        <v>127682.31</v>
      </c>
      <c r="J43" s="18"/>
      <c r="K43" s="16"/>
      <c r="L43" s="15" t="str">
        <f>""</f>
        <v/>
      </c>
      <c r="M43" s="16"/>
      <c r="N43" s="15" t="str">
        <f>""</f>
        <v/>
      </c>
      <c r="O43" s="12"/>
    </row>
    <row r="44" spans="1:15" ht="125.75" customHeight="1">
      <c r="A44" s="14">
        <v>35</v>
      </c>
      <c r="B44" s="15" t="str">
        <f>"Семнадцатый (№ 17)"</f>
        <v>Семнадцатый (№ 17)</v>
      </c>
      <c r="C44" s="15" t="s">
        <v>12</v>
      </c>
      <c r="D44" s="16">
        <v>1998</v>
      </c>
      <c r="E44" s="16"/>
      <c r="F44" s="15"/>
      <c r="G44" s="16"/>
      <c r="H44" s="17"/>
      <c r="I44" s="16">
        <v>0</v>
      </c>
      <c r="J44" s="18"/>
      <c r="K44" s="16"/>
      <c r="L44" s="15"/>
      <c r="M44" s="16"/>
      <c r="N44" s="15"/>
      <c r="O44" s="12"/>
    </row>
    <row r="45" spans="1:15" ht="167.65" customHeight="1">
      <c r="A45" s="14">
        <v>36</v>
      </c>
      <c r="B45" s="15" t="str">
        <f>"Семнадцатый (№ 17)"</f>
        <v>Семнадцатый (№ 17)</v>
      </c>
      <c r="C45" s="15" t="str">
        <f>"Милицин Михаил Сергеевич"</f>
        <v>Милицин Михаил Сергеевич</v>
      </c>
      <c r="D45" s="16">
        <v>75788</v>
      </c>
      <c r="E45" s="16">
        <v>74788</v>
      </c>
      <c r="F45" s="15" t="str">
        <f>"РЕГИОНАЛЬНОЕ ОТДЕЛЕНИЕ В АМУРСКОЙ ОБЛАСТИ ПОЛИТИЧЕСКОЙ ПАРТИИ ""НОВЫЕ ЛЮДИ"""</f>
        <v>РЕГИОНАЛЬНОЕ ОТДЕЛЕНИЕ В АМУРСКОЙ ОБЛАСТИ ПОЛИТИЧЕСКОЙ ПАРТИИ "НОВЫЕ ЛЮДИ"</v>
      </c>
      <c r="G45" s="16"/>
      <c r="H45" s="17"/>
      <c r="I45" s="16">
        <v>75788</v>
      </c>
      <c r="J45" s="18" t="s">
        <v>5</v>
      </c>
      <c r="K45" s="16">
        <v>74788</v>
      </c>
      <c r="L45" s="15" t="str">
        <f>""</f>
        <v/>
      </c>
      <c r="M45" s="16"/>
      <c r="N45" s="15" t="str">
        <f>""</f>
        <v/>
      </c>
      <c r="O45" s="12"/>
    </row>
    <row r="46" spans="1:15" ht="125.75" customHeight="1">
      <c r="A46" s="14">
        <v>37</v>
      </c>
      <c r="B46" s="15" t="str">
        <f>"Семнадцатый (№ 17)"</f>
        <v>Семнадцатый (№ 17)</v>
      </c>
      <c r="C46" s="15" t="str">
        <f>"Оганнисян Рафик Меружанович"</f>
        <v>Оганнисян Рафик Меружанович</v>
      </c>
      <c r="D46" s="16">
        <v>127682.56</v>
      </c>
      <c r="E46" s="16">
        <v>119637.56</v>
      </c>
      <c r="F46" s="15" t="str">
        <f>"АМУРСКОЕ РЕГИОНАЛЬНОЕ ОТДЕЛЕНИЕ ПАРТИИ ""ЕДИНАЯ РОССИЯ"""</f>
        <v>АМУРСКОЕ РЕГИОНАЛЬНОЕ ОТДЕЛЕНИЕ ПАРТИИ "ЕДИНАЯ РОССИЯ"</v>
      </c>
      <c r="G46" s="16"/>
      <c r="H46" s="17"/>
      <c r="I46" s="16">
        <v>127682.56</v>
      </c>
      <c r="J46" s="18"/>
      <c r="K46" s="16"/>
      <c r="L46" s="15" t="str">
        <f>""</f>
        <v/>
      </c>
      <c r="M46" s="16"/>
      <c r="N46" s="15" t="str">
        <f>""</f>
        <v/>
      </c>
      <c r="O46" s="12"/>
    </row>
    <row r="47" spans="1:15" ht="125.75" customHeight="1">
      <c r="A47" s="14">
        <v>38</v>
      </c>
      <c r="B47" s="15" t="str">
        <f>"Восемнадцатый (№ 18)"</f>
        <v>Восемнадцатый (№ 18)</v>
      </c>
      <c r="C47" s="15" t="str">
        <f>"Чихтисов Арсен Алибекович"</f>
        <v>Чихтисов Арсен Алибекович</v>
      </c>
      <c r="D47" s="16">
        <v>120932.56</v>
      </c>
      <c r="E47" s="16">
        <v>112887.56</v>
      </c>
      <c r="F47" s="15" t="str">
        <f>"АМУРСКОЕ РЕГИОНАЛЬНОЕ ОТДЕЛЕНИЕ ПАРТИИ ""ЕДИНАЯ РОССИЯ"""</f>
        <v>АМУРСКОЕ РЕГИОНАЛЬНОЕ ОТДЕЛЕНИЕ ПАРТИИ "ЕДИНАЯ РОССИЯ"</v>
      </c>
      <c r="G47" s="16"/>
      <c r="H47" s="17"/>
      <c r="I47" s="16">
        <v>120932.56</v>
      </c>
      <c r="J47" s="18"/>
      <c r="K47" s="16"/>
      <c r="L47" s="15" t="str">
        <f>""</f>
        <v/>
      </c>
      <c r="M47" s="16"/>
      <c r="N47" s="15" t="str">
        <f>""</f>
        <v/>
      </c>
      <c r="O47" s="12"/>
    </row>
    <row r="48" spans="1:15" ht="41.95" customHeight="1">
      <c r="A48" s="14">
        <v>39</v>
      </c>
      <c r="B48" s="15" t="str">
        <f>"Девятнадцатый (№ 19)"</f>
        <v>Девятнадцатый (№ 19)</v>
      </c>
      <c r="C48" s="15" t="str">
        <f>"Попов Руслан Игоревич"</f>
        <v>Попов Руслан Игоревич</v>
      </c>
      <c r="D48" s="16">
        <v>100000</v>
      </c>
      <c r="E48" s="16">
        <v>100000</v>
      </c>
      <c r="F48" s="15" t="str">
        <f>"ЛДПР"</f>
        <v>ЛДПР</v>
      </c>
      <c r="G48" s="16"/>
      <c r="H48" s="17"/>
      <c r="I48" s="16">
        <v>0</v>
      </c>
      <c r="J48" s="18"/>
      <c r="K48" s="16"/>
      <c r="L48" s="15" t="str">
        <f>""</f>
        <v/>
      </c>
      <c r="M48" s="16"/>
      <c r="N48" s="15" t="str">
        <f>""</f>
        <v/>
      </c>
      <c r="O48" s="12"/>
    </row>
    <row r="49" spans="1:15" ht="125.75" customHeight="1">
      <c r="A49" s="14">
        <v>40</v>
      </c>
      <c r="B49" s="15" t="str">
        <f>"Девятнадцатый (№ 19)"</f>
        <v>Девятнадцатый (№ 19)</v>
      </c>
      <c r="C49" s="15" t="str">
        <f>"Якименко Михаил Александрович"</f>
        <v>Якименко Михаил Александрович</v>
      </c>
      <c r="D49" s="16">
        <v>127682.31</v>
      </c>
      <c r="E49" s="16">
        <v>119637.31</v>
      </c>
      <c r="F49" s="15" t="str">
        <f>"АМУРСКОЕ РЕГИОНАЛЬНОЕ ОТДЕЛЕНИЕ ПАРТИИ ""ЕДИНАЯ РОССИЯ"""</f>
        <v>АМУРСКОЕ РЕГИОНАЛЬНОЕ ОТДЕЛЕНИЕ ПАРТИИ "ЕДИНАЯ РОССИЯ"</v>
      </c>
      <c r="G49" s="16"/>
      <c r="H49" s="17"/>
      <c r="I49" s="16">
        <v>127682.31</v>
      </c>
      <c r="J49" s="18"/>
      <c r="K49" s="16"/>
      <c r="L49" s="15" t="str">
        <f>""</f>
        <v/>
      </c>
      <c r="M49" s="16"/>
      <c r="N49" s="15" t="str">
        <f>""</f>
        <v/>
      </c>
      <c r="O49" s="12"/>
    </row>
    <row r="50" spans="1:15" ht="41.95" customHeight="1">
      <c r="A50" s="14">
        <v>41</v>
      </c>
      <c r="B50" s="15" t="str">
        <f>"Двадцатый (№ 20)"</f>
        <v>Двадцатый (№ 20)</v>
      </c>
      <c r="C50" s="15" t="str">
        <f>"Баженов Максим Валерьевич"</f>
        <v>Баженов Максим Валерьевич</v>
      </c>
      <c r="D50" s="16">
        <v>127907.56</v>
      </c>
      <c r="E50" s="16"/>
      <c r="F50" s="15" t="str">
        <f>""</f>
        <v/>
      </c>
      <c r="G50" s="16"/>
      <c r="H50" s="17"/>
      <c r="I50" s="16">
        <v>121627.56</v>
      </c>
      <c r="J50" s="18"/>
      <c r="K50" s="16"/>
      <c r="L50" s="15" t="str">
        <f>""</f>
        <v/>
      </c>
      <c r="M50" s="16"/>
      <c r="N50" s="15" t="str">
        <f>""</f>
        <v/>
      </c>
      <c r="O50" s="12"/>
    </row>
    <row r="51" spans="1:15" ht="125.75" customHeight="1">
      <c r="A51" s="14">
        <v>42</v>
      </c>
      <c r="B51" s="15" t="str">
        <f>"Двадцать первый (№ 21)"</f>
        <v>Двадцать первый (№ 21)</v>
      </c>
      <c r="C51" s="15" t="str">
        <f>"Астафьев Алексей Владимирович"</f>
        <v>Астафьев Алексей Владимирович</v>
      </c>
      <c r="D51" s="16">
        <v>127682.31</v>
      </c>
      <c r="E51" s="16">
        <v>119637.31</v>
      </c>
      <c r="F51" s="15" t="str">
        <f>"АМУРСКОЕ РЕГИОНАЛЬНОЕ ОТДЕЛЕНИЕ ПАРТИИ ""ЕДИНАЯ РОССИЯ"""</f>
        <v>АМУРСКОЕ РЕГИОНАЛЬНОЕ ОТДЕЛЕНИЕ ПАРТИИ "ЕДИНАЯ РОССИЯ"</v>
      </c>
      <c r="G51" s="16"/>
      <c r="H51" s="17"/>
      <c r="I51" s="16">
        <v>127682.31</v>
      </c>
      <c r="J51" s="18"/>
      <c r="K51" s="16"/>
      <c r="L51" s="15" t="str">
        <f>""</f>
        <v/>
      </c>
      <c r="M51" s="16"/>
      <c r="N51" s="15" t="str">
        <f>""</f>
        <v/>
      </c>
      <c r="O51" s="12"/>
    </row>
    <row r="52" spans="1:15" ht="55.9" customHeight="1">
      <c r="A52" s="14">
        <v>43</v>
      </c>
      <c r="B52" s="15" t="str">
        <f>"Двадцать первый (№ 21)"</f>
        <v>Двадцать первый (№ 21)</v>
      </c>
      <c r="C52" s="15" t="str">
        <f>"Дедонис Владас Валянтинович"</f>
        <v>Дедонис Владас Валянтинович</v>
      </c>
      <c r="D52" s="16">
        <v>86728</v>
      </c>
      <c r="E52" s="16"/>
      <c r="F52" s="15" t="str">
        <f>""</f>
        <v/>
      </c>
      <c r="G52" s="16"/>
      <c r="H52" s="17"/>
      <c r="I52" s="16">
        <v>86728</v>
      </c>
      <c r="J52" s="18" t="s">
        <v>7</v>
      </c>
      <c r="K52" s="16">
        <v>85728</v>
      </c>
      <c r="L52" s="15" t="str">
        <f>""</f>
        <v/>
      </c>
      <c r="M52" s="16"/>
      <c r="N52" s="15" t="str">
        <f>""</f>
        <v/>
      </c>
      <c r="O52" s="12"/>
    </row>
    <row r="53" spans="1:15" ht="41.95" customHeight="1">
      <c r="A53" s="14">
        <v>44</v>
      </c>
      <c r="B53" s="15" t="str">
        <f>"Двадцать первый (№ 21)"</f>
        <v>Двадцать первый (№ 21)</v>
      </c>
      <c r="C53" s="15" t="str">
        <f>"Курило Елена Николаевна"</f>
        <v>Курило Елена Николаевна</v>
      </c>
      <c r="D53" s="16">
        <v>1000</v>
      </c>
      <c r="E53" s="16"/>
      <c r="F53" s="15" t="str">
        <f>""</f>
        <v/>
      </c>
      <c r="G53" s="16"/>
      <c r="H53" s="17"/>
      <c r="I53" s="16">
        <v>413</v>
      </c>
      <c r="J53" s="18"/>
      <c r="K53" s="16"/>
      <c r="L53" s="15" t="str">
        <f>""</f>
        <v/>
      </c>
      <c r="M53" s="16"/>
      <c r="N53" s="15" t="str">
        <f>""</f>
        <v/>
      </c>
      <c r="O53" s="12"/>
    </row>
    <row r="54" spans="1:15" ht="41.95" customHeight="1">
      <c r="A54" s="14">
        <v>45</v>
      </c>
      <c r="B54" s="15" t="str">
        <f>"Двадцать первый (№ 21)"</f>
        <v>Двадцать первый (№ 21)</v>
      </c>
      <c r="C54" s="15" t="str">
        <f>"Сонин Павел Валерьевич"</f>
        <v>Сонин Павел Валерьевич</v>
      </c>
      <c r="D54" s="16">
        <v>1690</v>
      </c>
      <c r="E54" s="16"/>
      <c r="F54" s="15" t="str">
        <f>""</f>
        <v/>
      </c>
      <c r="G54" s="16"/>
      <c r="H54" s="17"/>
      <c r="I54" s="16">
        <v>1690</v>
      </c>
      <c r="J54" s="18"/>
      <c r="K54" s="16"/>
      <c r="L54" s="15" t="str">
        <f>""</f>
        <v/>
      </c>
      <c r="M54" s="16"/>
      <c r="N54" s="15" t="str">
        <f>""</f>
        <v/>
      </c>
      <c r="O54" s="12"/>
    </row>
    <row r="55" spans="1:15" ht="125.75" customHeight="1">
      <c r="A55" s="14">
        <v>46</v>
      </c>
      <c r="B55" s="15" t="str">
        <f>"Двадцать второй (№ 22)"</f>
        <v>Двадцать второй (№ 22)</v>
      </c>
      <c r="C55" s="15" t="str">
        <f>"Ершов Вячеслав Вячеславович"</f>
        <v>Ершов Вячеслав Вячеславович</v>
      </c>
      <c r="D55" s="16">
        <v>137682.31</v>
      </c>
      <c r="E55" s="16">
        <v>129637.31</v>
      </c>
      <c r="F55" s="15" t="str">
        <f>"АМУРСКОЕ РЕГИОНАЛЬНОЕ ОТДЕЛЕНИЕ ПАРТИИ ""ЕДИНАЯ РОССИЯ"""</f>
        <v>АМУРСКОЕ РЕГИОНАЛЬНОЕ ОТДЕЛЕНИЕ ПАРТИИ "ЕДИНАЯ РОССИЯ"</v>
      </c>
      <c r="G55" s="16"/>
      <c r="H55" s="17"/>
      <c r="I55" s="16">
        <v>137682.31</v>
      </c>
      <c r="J55" s="18"/>
      <c r="K55" s="16"/>
      <c r="L55" s="15" t="str">
        <f>""</f>
        <v/>
      </c>
      <c r="M55" s="16"/>
      <c r="N55" s="15" t="str">
        <f>""</f>
        <v/>
      </c>
      <c r="O55" s="12"/>
    </row>
    <row r="56" spans="1:15" ht="125.75" customHeight="1">
      <c r="A56" s="14">
        <v>47</v>
      </c>
      <c r="B56" s="15" t="str">
        <f>"Двадцать третий (№ 23)"</f>
        <v>Двадцать третий (№ 23)</v>
      </c>
      <c r="C56" s="15" t="str">
        <f>"Кононыхин Евгений Константинович"</f>
        <v>Кононыхин Евгений Константинович</v>
      </c>
      <c r="D56" s="16">
        <v>127682.31</v>
      </c>
      <c r="E56" s="16">
        <v>119637.31</v>
      </c>
      <c r="F56" s="15" t="str">
        <f>"АМУРСКОЕ РЕГИОНАЛЬНОЕ ОТДЕЛЕНИЕ ПАРТИИ ""ЕДИНАЯ РОССИЯ"""</f>
        <v>АМУРСКОЕ РЕГИОНАЛЬНОЕ ОТДЕЛЕНИЕ ПАРТИИ "ЕДИНАЯ РОССИЯ"</v>
      </c>
      <c r="G56" s="16"/>
      <c r="H56" s="17"/>
      <c r="I56" s="16">
        <v>127682.31</v>
      </c>
      <c r="J56" s="18"/>
      <c r="K56" s="16"/>
      <c r="L56" s="15" t="str">
        <f>""</f>
        <v/>
      </c>
      <c r="M56" s="16"/>
      <c r="N56" s="15" t="str">
        <f>""</f>
        <v/>
      </c>
      <c r="O56" s="12"/>
    </row>
    <row r="57" spans="1:15" ht="55.9" customHeight="1">
      <c r="A57" s="14">
        <v>48</v>
      </c>
      <c r="B57" s="15" t="str">
        <f>"Двадцать третий (№ 23)"</f>
        <v>Двадцать третий (№ 23)</v>
      </c>
      <c r="C57" s="15" t="str">
        <f>"Котельникова Анна Владимировна"</f>
        <v>Котельникова Анна Владимировна</v>
      </c>
      <c r="D57" s="16">
        <v>1380</v>
      </c>
      <c r="E57" s="16"/>
      <c r="F57" s="15" t="str">
        <f>""</f>
        <v/>
      </c>
      <c r="G57" s="16"/>
      <c r="H57" s="17"/>
      <c r="I57" s="16">
        <v>0</v>
      </c>
      <c r="J57" s="18"/>
      <c r="K57" s="16"/>
      <c r="L57" s="15" t="str">
        <f>""</f>
        <v/>
      </c>
      <c r="M57" s="16"/>
      <c r="N57" s="15" t="str">
        <f>""</f>
        <v/>
      </c>
      <c r="O57" s="12"/>
    </row>
    <row r="58" spans="1:15" ht="41.95" customHeight="1">
      <c r="A58" s="14">
        <v>49</v>
      </c>
      <c r="B58" s="15" t="str">
        <f>"Двадцать третий (№ 23)"</f>
        <v>Двадцать третий (№ 23)</v>
      </c>
      <c r="C58" s="15" t="str">
        <f>"Сергеева Татьяна Николаевна"</f>
        <v>Сергеева Татьяна Николаевна</v>
      </c>
      <c r="D58" s="16">
        <v>500</v>
      </c>
      <c r="E58" s="16"/>
      <c r="F58" s="15" t="str">
        <f>""</f>
        <v/>
      </c>
      <c r="G58" s="16"/>
      <c r="H58" s="17"/>
      <c r="I58" s="16">
        <v>385</v>
      </c>
      <c r="J58" s="18"/>
      <c r="K58" s="16"/>
      <c r="L58" s="15" t="str">
        <f>""</f>
        <v/>
      </c>
      <c r="M58" s="16"/>
      <c r="N58" s="15" t="str">
        <f>""</f>
        <v/>
      </c>
      <c r="O58" s="12"/>
    </row>
    <row r="59" spans="1:15" ht="125.75" customHeight="1">
      <c r="A59" s="14">
        <v>50</v>
      </c>
      <c r="B59" s="15" t="str">
        <f>"Двадцать четвертый (№ 24)"</f>
        <v>Двадцать четвертый (№ 24)</v>
      </c>
      <c r="C59" s="15" t="str">
        <f>"Намаконова Екатерина Алексеевна"</f>
        <v>Намаконова Екатерина Алексеевна</v>
      </c>
      <c r="D59" s="16">
        <v>127682.31</v>
      </c>
      <c r="E59" s="16">
        <v>119637.31</v>
      </c>
      <c r="F59" s="15" t="str">
        <f>"АМУРСКОЕ РЕГИОНАЛЬНОЕ ОТДЕЛЕНИЕ ПАРТИИ ""ЕДИНАЯ РОССИЯ"""</f>
        <v>АМУРСКОЕ РЕГИОНАЛЬНОЕ ОТДЕЛЕНИЕ ПАРТИИ "ЕДИНАЯ РОССИЯ"</v>
      </c>
      <c r="G59" s="16"/>
      <c r="H59" s="17"/>
      <c r="I59" s="16">
        <v>127682.31</v>
      </c>
      <c r="J59" s="18"/>
      <c r="K59" s="16"/>
      <c r="L59" s="15" t="str">
        <f>""</f>
        <v/>
      </c>
      <c r="M59" s="16"/>
      <c r="N59" s="15" t="str">
        <f>""</f>
        <v/>
      </c>
      <c r="O59" s="12"/>
    </row>
    <row r="60" spans="1:15" ht="41.95" customHeight="1">
      <c r="A60" s="14">
        <v>51</v>
      </c>
      <c r="B60" s="15" t="str">
        <f>"Двадцать четвертый (№ 24)"</f>
        <v>Двадцать четвертый (№ 24)</v>
      </c>
      <c r="C60" s="15" t="str">
        <f>"Неонов Игорь Сергеевич"</f>
        <v>Неонов Игорь Сергеевич</v>
      </c>
      <c r="D60" s="16">
        <v>100000</v>
      </c>
      <c r="E60" s="16">
        <v>100000</v>
      </c>
      <c r="F60" s="15" t="str">
        <f>"АООПП КПРФ"</f>
        <v>АООПП КПРФ</v>
      </c>
      <c r="G60" s="16"/>
      <c r="H60" s="17"/>
      <c r="I60" s="16">
        <v>100000</v>
      </c>
      <c r="J60" s="18" t="s">
        <v>7</v>
      </c>
      <c r="K60" s="16">
        <v>100000</v>
      </c>
      <c r="L60" s="15" t="str">
        <f>""</f>
        <v/>
      </c>
      <c r="M60" s="16"/>
      <c r="N60" s="15" t="str">
        <f>""</f>
        <v/>
      </c>
      <c r="O60" s="12"/>
    </row>
    <row r="61" spans="1:15" ht="125.75" customHeight="1">
      <c r="A61" s="14">
        <v>52</v>
      </c>
      <c r="B61" s="15" t="str">
        <f>"Двадцать пятый (№ 25)"</f>
        <v>Двадцать пятый (№ 25)</v>
      </c>
      <c r="C61" s="15" t="str">
        <f>"Попов Степан Вячеславович"</f>
        <v>Попов Степан Вячеславович</v>
      </c>
      <c r="D61" s="16">
        <v>130932.31</v>
      </c>
      <c r="E61" s="16">
        <v>122887.31</v>
      </c>
      <c r="F61" s="15" t="str">
        <f>"АМУРСКОЕ РЕГИОНАЛЬНОЕ ОТДЕЛЕНИЕ ПАРТИИ ""ЕДИНАЯ РОССИЯ"""</f>
        <v>АМУРСКОЕ РЕГИОНАЛЬНОЕ ОТДЕЛЕНИЕ ПАРТИИ "ЕДИНАЯ РОССИЯ"</v>
      </c>
      <c r="G61" s="16"/>
      <c r="H61" s="17"/>
      <c r="I61" s="16">
        <v>130932.31</v>
      </c>
      <c r="J61" s="18"/>
      <c r="K61" s="16"/>
      <c r="L61" s="15" t="str">
        <f>""</f>
        <v/>
      </c>
      <c r="M61" s="16"/>
      <c r="N61" s="15" t="str">
        <f>""</f>
        <v/>
      </c>
      <c r="O61" s="12"/>
    </row>
    <row r="62" spans="1:15" ht="55.9" customHeight="1">
      <c r="A62" s="14">
        <v>53</v>
      </c>
      <c r="B62" s="15" t="str">
        <f>"Двадцать шестой (№ 26)"</f>
        <v>Двадцать шестой (№ 26)</v>
      </c>
      <c r="C62" s="15" t="str">
        <f>"Зотов Михаил Вячеславович"</f>
        <v>Зотов Михаил Вячеславович</v>
      </c>
      <c r="D62" s="16">
        <v>100000</v>
      </c>
      <c r="E62" s="16">
        <v>100000</v>
      </c>
      <c r="F62" s="15" t="str">
        <f>"ЛДПР"</f>
        <v>ЛДПР</v>
      </c>
      <c r="G62" s="16"/>
      <c r="H62" s="17"/>
      <c r="I62" s="16">
        <v>4072</v>
      </c>
      <c r="J62" s="18"/>
      <c r="K62" s="16"/>
      <c r="L62" s="15" t="str">
        <f>""</f>
        <v/>
      </c>
      <c r="M62" s="16"/>
      <c r="N62" s="15" t="str">
        <f>""</f>
        <v/>
      </c>
      <c r="O62" s="12"/>
    </row>
    <row r="63" spans="1:15" ht="41.95" customHeight="1">
      <c r="A63" s="14">
        <v>54</v>
      </c>
      <c r="B63" s="15" t="str">
        <f>"Двадцать шестой (№ 26)"</f>
        <v>Двадцать шестой (№ 26)</v>
      </c>
      <c r="C63" s="15" t="str">
        <f>"Щедрин Максим Андреевич"</f>
        <v>Щедрин Максим Андреевич</v>
      </c>
      <c r="D63" s="16">
        <v>127907.31</v>
      </c>
      <c r="E63" s="16"/>
      <c r="F63" s="15" t="str">
        <f>""</f>
        <v/>
      </c>
      <c r="G63" s="16"/>
      <c r="H63" s="17"/>
      <c r="I63" s="16">
        <v>127907.31</v>
      </c>
      <c r="J63" s="18"/>
      <c r="K63" s="16"/>
      <c r="L63" s="15" t="str">
        <f>""</f>
        <v/>
      </c>
      <c r="M63" s="16"/>
      <c r="N63" s="15" t="str">
        <f>""</f>
        <v/>
      </c>
      <c r="O63" s="12"/>
    </row>
    <row r="64" spans="1:15" ht="41.95" customHeight="1">
      <c r="A64" s="14">
        <v>55</v>
      </c>
      <c r="B64" s="15" t="str">
        <f>"Двадцать седьмой (№ 27)"</f>
        <v>Двадцать седьмой (№ 27)</v>
      </c>
      <c r="C64" s="15" t="s">
        <v>13</v>
      </c>
      <c r="D64" s="16">
        <v>1690</v>
      </c>
      <c r="E64" s="16"/>
      <c r="F64" s="15"/>
      <c r="G64" s="16"/>
      <c r="H64" s="17"/>
      <c r="I64" s="16">
        <v>1690</v>
      </c>
      <c r="J64" s="18"/>
      <c r="K64" s="16"/>
      <c r="L64" s="15"/>
      <c r="M64" s="16"/>
      <c r="N64" s="15"/>
      <c r="O64" s="12"/>
    </row>
    <row r="65" spans="1:15" ht="125.75" customHeight="1">
      <c r="A65" s="14">
        <v>56</v>
      </c>
      <c r="B65" s="15" t="str">
        <f>"Двадцать седьмой (№ 27)"</f>
        <v>Двадцать седьмой (№ 27)</v>
      </c>
      <c r="C65" s="15" t="str">
        <f>"Чеглаков Игорь Александрович"</f>
        <v>Чеглаков Игорь Александрович</v>
      </c>
      <c r="D65" s="16">
        <v>127682.31</v>
      </c>
      <c r="E65" s="16">
        <v>119637.31</v>
      </c>
      <c r="F65" s="15" t="str">
        <f>"АМУРСКОЕ РЕГИОНАЛЬНОЕ ОТДЕЛЕНИЕ ПАРТИИ ""ЕДИНАЯ РОССИЯ"""</f>
        <v>АМУРСКОЕ РЕГИОНАЛЬНОЕ ОТДЕЛЕНИЕ ПАРТИИ "ЕДИНАЯ РОССИЯ"</v>
      </c>
      <c r="G65" s="16"/>
      <c r="H65" s="17"/>
      <c r="I65" s="16">
        <v>127682.31</v>
      </c>
      <c r="J65" s="18"/>
      <c r="K65" s="16"/>
      <c r="L65" s="15" t="str">
        <f>""</f>
        <v/>
      </c>
      <c r="M65" s="16"/>
      <c r="N65" s="15" t="str">
        <f>""</f>
        <v/>
      </c>
      <c r="O65" s="12"/>
    </row>
    <row r="66" spans="1:15" ht="125.75" customHeight="1">
      <c r="A66" s="14">
        <v>57</v>
      </c>
      <c r="B66" s="15" t="str">
        <f>"Двадцать восьмой (№ 28)"</f>
        <v>Двадцать восьмой (№ 28)</v>
      </c>
      <c r="C66" s="15" t="str">
        <f>"Зинков Николай Павлович"</f>
        <v>Зинков Николай Павлович</v>
      </c>
      <c r="D66" s="16">
        <v>130932.31</v>
      </c>
      <c r="E66" s="16">
        <v>122887.31</v>
      </c>
      <c r="F66" s="15" t="str">
        <f>"АМУРСКОЕ РЕГИОНАЛЬНОЕ ОТДЕЛЕНИЕ ПАРТИИ ""ЕДИНАЯ РОССИЯ"""</f>
        <v>АМУРСКОЕ РЕГИОНАЛЬНОЕ ОТДЕЛЕНИЕ ПАРТИИ "ЕДИНАЯ РОССИЯ"</v>
      </c>
      <c r="G66" s="16"/>
      <c r="H66" s="17"/>
      <c r="I66" s="16">
        <v>130932.31</v>
      </c>
      <c r="J66" s="18"/>
      <c r="K66" s="16"/>
      <c r="L66" s="15" t="str">
        <f>""</f>
        <v/>
      </c>
      <c r="M66" s="16"/>
      <c r="N66" s="15" t="str">
        <f>""</f>
        <v/>
      </c>
      <c r="O66" s="12"/>
    </row>
    <row r="67" spans="1:15" ht="125.75" customHeight="1">
      <c r="A67" s="14">
        <v>58</v>
      </c>
      <c r="B67" s="15" t="str">
        <f>"Двадцать девятый (№ 29)"</f>
        <v>Двадцать девятый (№ 29)</v>
      </c>
      <c r="C67" s="15" t="str">
        <f>"Пушкарев Евгений Владимирович"</f>
        <v>Пушкарев Евгений Владимирович</v>
      </c>
      <c r="D67" s="16">
        <v>127682.31</v>
      </c>
      <c r="E67" s="16">
        <v>119637.31</v>
      </c>
      <c r="F67" s="15" t="str">
        <f>"АМУРСКОЕ РЕГИОНАЛЬНОЕ ОТДЕЛЕНИЕ ПАРТИИ ""ЕДИНАЯ РОССИЯ"""</f>
        <v>АМУРСКОЕ РЕГИОНАЛЬНОЕ ОТДЕЛЕНИЕ ПАРТИИ "ЕДИНАЯ РОССИЯ"</v>
      </c>
      <c r="G67" s="16"/>
      <c r="H67" s="17"/>
      <c r="I67" s="16">
        <v>127682.31</v>
      </c>
      <c r="J67" s="18"/>
      <c r="K67" s="16"/>
      <c r="L67" s="15" t="str">
        <f>""</f>
        <v/>
      </c>
      <c r="M67" s="16"/>
      <c r="N67" s="15" t="str">
        <f>""</f>
        <v/>
      </c>
      <c r="O67" s="12"/>
    </row>
    <row r="68" spans="1:15" ht="167.65" customHeight="1">
      <c r="A68" s="14">
        <v>59</v>
      </c>
      <c r="B68" s="15" t="str">
        <f>"Тридцатый (№ 30)"</f>
        <v>Тридцатый (№ 30)</v>
      </c>
      <c r="C68" s="15" t="str">
        <f>"Дубовец Павел Сергеевич"</f>
        <v>Дубовец Павел Сергеевич</v>
      </c>
      <c r="D68" s="16">
        <v>744184</v>
      </c>
      <c r="E68" s="16">
        <v>743184</v>
      </c>
      <c r="F68" s="15" t="str">
        <f>"РЕГИОНАЛЬНОЕ ОТДЕЛЕНИЕ В АМУРСКОЙ ОБЛАСТИ ПОЛИТИЧЕСКОЙ ПАРТИИ ""НОВЫЕ ЛЮДИ"""</f>
        <v>РЕГИОНАЛЬНОЕ ОТДЕЛЕНИЕ В АМУРСКОЙ ОБЛАСТИ ПОЛИТИЧЕСКОЙ ПАРТИИ "НОВЫЕ ЛЮДИ"</v>
      </c>
      <c r="G68" s="16"/>
      <c r="H68" s="17"/>
      <c r="I68" s="16">
        <v>650788</v>
      </c>
      <c r="J68" s="18" t="s">
        <v>9</v>
      </c>
      <c r="K68" s="16">
        <v>200000</v>
      </c>
      <c r="L68" s="15" t="str">
        <f>""</f>
        <v/>
      </c>
      <c r="M68" s="16"/>
      <c r="N68" s="15" t="str">
        <f>""</f>
        <v/>
      </c>
      <c r="O68" s="12"/>
    </row>
    <row r="69" spans="1:15">
      <c r="A69" s="14" t="s">
        <v>4</v>
      </c>
      <c r="B69" s="15" t="str">
        <f>""</f>
        <v/>
      </c>
      <c r="C69" s="15" t="str">
        <f>""</f>
        <v/>
      </c>
      <c r="D69" s="16"/>
      <c r="E69" s="16"/>
      <c r="F69" s="15" t="str">
        <f>""</f>
        <v/>
      </c>
      <c r="G69" s="16"/>
      <c r="H69" s="17"/>
      <c r="I69" s="16"/>
      <c r="J69" s="18" t="s">
        <v>9</v>
      </c>
      <c r="K69" s="16">
        <v>200000</v>
      </c>
      <c r="L69" s="15" t="str">
        <f>""</f>
        <v/>
      </c>
      <c r="M69" s="16"/>
      <c r="N69" s="15" t="str">
        <f>""</f>
        <v/>
      </c>
      <c r="O69" s="3"/>
    </row>
    <row r="70" spans="1:15">
      <c r="A70" s="14" t="s">
        <v>4</v>
      </c>
      <c r="B70" s="15" t="str">
        <f>""</f>
        <v/>
      </c>
      <c r="C70" s="15" t="str">
        <f>""</f>
        <v/>
      </c>
      <c r="D70" s="16"/>
      <c r="E70" s="16"/>
      <c r="F70" s="15" t="str">
        <f>""</f>
        <v/>
      </c>
      <c r="G70" s="16"/>
      <c r="H70" s="17"/>
      <c r="I70" s="16"/>
      <c r="J70" s="18" t="s">
        <v>9</v>
      </c>
      <c r="K70" s="16">
        <v>175000</v>
      </c>
      <c r="L70" s="15" t="str">
        <f>""</f>
        <v/>
      </c>
      <c r="M70" s="16"/>
      <c r="N70" s="15" t="str">
        <f>""</f>
        <v/>
      </c>
      <c r="O70" s="3"/>
    </row>
    <row r="71" spans="1:15">
      <c r="A71" s="14" t="s">
        <v>4</v>
      </c>
      <c r="B71" s="15" t="str">
        <f>""</f>
        <v/>
      </c>
      <c r="C71" s="15" t="str">
        <f>""</f>
        <v/>
      </c>
      <c r="D71" s="16"/>
      <c r="E71" s="16"/>
      <c r="F71" s="15" t="str">
        <f>""</f>
        <v/>
      </c>
      <c r="G71" s="16"/>
      <c r="H71" s="17"/>
      <c r="I71" s="16"/>
      <c r="J71" s="18" t="s">
        <v>5</v>
      </c>
      <c r="K71" s="16">
        <v>74788</v>
      </c>
      <c r="L71" s="15" t="str">
        <f>""</f>
        <v/>
      </c>
      <c r="M71" s="16"/>
      <c r="N71" s="15" t="str">
        <f>""</f>
        <v/>
      </c>
      <c r="O71" s="3"/>
    </row>
    <row r="72" spans="1:15" ht="125.75" customHeight="1">
      <c r="A72" s="14">
        <v>60</v>
      </c>
      <c r="B72" s="15" t="str">
        <f>"Тридцатый (№ 30)"</f>
        <v>Тридцатый (№ 30)</v>
      </c>
      <c r="C72" s="15" t="str">
        <f>"Мальцев Аркадий Викторович"</f>
        <v>Мальцев Аркадий Викторович</v>
      </c>
      <c r="D72" s="16">
        <v>120932.31</v>
      </c>
      <c r="E72" s="16">
        <v>112887.31</v>
      </c>
      <c r="F72" s="15" t="str">
        <f>"АМУРСКОЕ РЕГИОНАЛЬНОЕ ОТДЕЛЕНИЕ ПАРТИИ ""ЕДИНАЯ РОССИЯ"""</f>
        <v>АМУРСКОЕ РЕГИОНАЛЬНОЕ ОТДЕЛЕНИЕ ПАРТИИ "ЕДИНАЯ РОССИЯ"</v>
      </c>
      <c r="G72" s="16"/>
      <c r="H72" s="17"/>
      <c r="I72" s="16">
        <v>120932.31</v>
      </c>
      <c r="J72" s="18"/>
      <c r="K72" s="16"/>
      <c r="L72" s="15" t="str">
        <f>""</f>
        <v/>
      </c>
      <c r="M72" s="16"/>
      <c r="N72" s="15" t="str">
        <f>""</f>
        <v/>
      </c>
      <c r="O72" s="12"/>
    </row>
    <row r="73" spans="1:15">
      <c r="O73" s="12"/>
    </row>
  </sheetData>
  <mergeCells count="19">
    <mergeCell ref="I6:I8"/>
    <mergeCell ref="J6:L6"/>
    <mergeCell ref="M6:M8"/>
    <mergeCell ref="N6:N8"/>
    <mergeCell ref="E7:F7"/>
    <mergeCell ref="G7:H7"/>
    <mergeCell ref="J7:J8"/>
    <mergeCell ref="K7:K8"/>
    <mergeCell ref="L7:L8"/>
    <mergeCell ref="A1:N1"/>
    <mergeCell ref="A2:N2"/>
    <mergeCell ref="A5:A8"/>
    <mergeCell ref="B5:B8"/>
    <mergeCell ref="C5:C8"/>
    <mergeCell ref="D5:H5"/>
    <mergeCell ref="I5:L5"/>
    <mergeCell ref="M5:N5"/>
    <mergeCell ref="D6:D8"/>
    <mergeCell ref="E6:H6"/>
  </mergeCells>
  <pageMargins left="0.34722222222222221" right="0.1388888888888889" top="0.1388888888888889" bottom="0.1388888888888889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user01</cp:lastModifiedBy>
  <cp:lastPrinted>2024-08-09T02:38:16Z</cp:lastPrinted>
  <dcterms:created xsi:type="dcterms:W3CDTF">2024-08-09T01:53:54Z</dcterms:created>
  <dcterms:modified xsi:type="dcterms:W3CDTF">2024-08-09T02:40:51Z</dcterms:modified>
</cp:coreProperties>
</file>