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5445" yWindow="180" windowWidth="21300" windowHeight="12570"/>
  </bookViews>
  <sheets>
    <sheet name="октябрь" sheetId="9" r:id="rId1"/>
  </sheets>
  <definedNames>
    <definedName name="_xlnm._FilterDatabase" localSheetId="0" hidden="1">октябрь!$A$8:$T$136</definedName>
    <definedName name="_xlnm.Print_Titles" localSheetId="0">октябрь!$6:$8</definedName>
    <definedName name="_xlnm.Print_Area" localSheetId="0">октябрь!$A$1:$R$135</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13" i="9" l="1"/>
  <c r="N11" i="9" l="1"/>
  <c r="P87" i="9" l="1"/>
  <c r="P131" i="9" l="1"/>
  <c r="O131" i="9"/>
  <c r="O130" i="9"/>
  <c r="N23" i="9" l="1"/>
  <c r="R64" i="9" l="1"/>
  <c r="N34" i="9" l="1"/>
  <c r="O34" i="9" s="1"/>
  <c r="P34" i="9" s="1"/>
  <c r="Q34" i="9" s="1"/>
  <c r="R34" i="9" l="1"/>
  <c r="R13" i="9" s="1"/>
  <c r="N79" i="9" l="1"/>
  <c r="N78" i="9"/>
  <c r="N68" i="9"/>
  <c r="N64" i="9"/>
  <c r="O64" i="9" l="1"/>
  <c r="N114" i="9"/>
  <c r="Q111" i="9" l="1"/>
  <c r="Q13" i="9" s="1"/>
  <c r="P118" i="9"/>
  <c r="O118" i="9"/>
  <c r="O114" i="9"/>
  <c r="P100" i="9"/>
  <c r="O100" i="9"/>
  <c r="H13" i="9" l="1"/>
  <c r="R11" i="9"/>
  <c r="R9" i="9" s="1"/>
  <c r="Q11" i="9"/>
  <c r="Q9" i="9" s="1"/>
  <c r="P11" i="9"/>
  <c r="O11" i="9"/>
  <c r="K11" i="9" l="1"/>
  <c r="O61" i="9"/>
  <c r="M116" i="9"/>
  <c r="M11" i="9"/>
  <c r="L114" i="9"/>
  <c r="M111" i="9"/>
  <c r="M98" i="9"/>
  <c r="L11" i="9"/>
  <c r="L61" i="9"/>
  <c r="R123" i="9"/>
  <c r="K123" i="9"/>
  <c r="R118" i="9"/>
  <c r="Q118" i="9"/>
  <c r="N118" i="9"/>
  <c r="M118" i="9"/>
  <c r="L118" i="9"/>
  <c r="K118" i="9"/>
  <c r="R117" i="9"/>
  <c r="Q117" i="9"/>
  <c r="P117" i="9"/>
  <c r="O117" i="9"/>
  <c r="N117" i="9"/>
  <c r="M117" i="9"/>
  <c r="L117" i="9"/>
  <c r="K117" i="9"/>
  <c r="L116" i="9"/>
  <c r="K116" i="9"/>
  <c r="K115" i="9"/>
  <c r="R114" i="9"/>
  <c r="Q114" i="9"/>
  <c r="P114" i="9"/>
  <c r="M114" i="9"/>
  <c r="K114" i="9"/>
  <c r="K64" i="9"/>
  <c r="J13" i="9"/>
  <c r="J11" i="9"/>
  <c r="I34" i="9"/>
  <c r="K34" i="9" s="1"/>
  <c r="L34" i="9" s="1"/>
  <c r="H19" i="9"/>
  <c r="H35" i="9"/>
  <c r="H20" i="9"/>
  <c r="H11" i="9" s="1"/>
  <c r="M13" i="9" l="1"/>
  <c r="N111" i="9"/>
  <c r="L64" i="9"/>
  <c r="L13" i="9" s="1"/>
  <c r="L9" i="9" s="1"/>
  <c r="K13" i="9"/>
  <c r="K9" i="9" s="1"/>
  <c r="M9" i="9"/>
  <c r="I13" i="9"/>
  <c r="I9" i="9" s="1"/>
  <c r="J9" i="9"/>
  <c r="P64" i="9"/>
  <c r="N13" i="9" l="1"/>
  <c r="N9" i="9" s="1"/>
  <c r="P13" i="9"/>
  <c r="P9" i="9" s="1"/>
  <c r="O111" i="9"/>
  <c r="O13" i="9" s="1"/>
  <c r="O9" i="9" s="1"/>
</calcChain>
</file>

<file path=xl/comments1.xml><?xml version="1.0" encoding="utf-8"?>
<comments xmlns="http://schemas.openxmlformats.org/spreadsheetml/2006/main">
  <authors>
    <author>Татьяна Викторовна Журавлёва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K29"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1">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1">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1">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1">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1">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1">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1">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1">
      <text>
        <r>
          <rPr>
            <b/>
            <sz val="8"/>
            <color indexed="81"/>
            <rFont val="Tahoma"/>
            <family val="2"/>
            <charset val="204"/>
          </rPr>
          <t>User:</t>
        </r>
        <r>
          <rPr>
            <sz val="8"/>
            <color indexed="81"/>
            <rFont val="Tahoma"/>
            <family val="2"/>
            <charset val="204"/>
          </rPr>
          <t xml:space="preserve">
+9514,6 т.р.</t>
        </r>
      </text>
    </comment>
    <comment ref="O61" authorId="1">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1">
      <text>
        <r>
          <rPr>
            <b/>
            <sz val="8"/>
            <color indexed="81"/>
            <rFont val="Tahoma"/>
            <family val="2"/>
            <charset val="204"/>
          </rPr>
          <t>User:</t>
        </r>
        <r>
          <rPr>
            <sz val="8"/>
            <color indexed="81"/>
            <rFont val="Tahoma"/>
            <family val="2"/>
            <charset val="204"/>
          </rPr>
          <t xml:space="preserve">
-5275,5 т.р</t>
        </r>
      </text>
    </comment>
    <comment ref="K62" authorId="1">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22.03.2022 г 11145 кв.м. при ширине тротуара 3 м протяженность составит 3715 м = 3,72 км</t>
        </r>
      </text>
    </comment>
    <comment ref="K64" authorId="1">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1">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на основании данных Соглашения от благоустройства (см. служебку)</t>
        </r>
      </text>
    </comment>
    <comment ref="M65" authorId="1">
      <text>
        <r>
          <rPr>
            <b/>
            <sz val="8"/>
            <color indexed="81"/>
            <rFont val="Tahoma"/>
            <family val="2"/>
            <charset val="204"/>
          </rPr>
          <t>User:</t>
        </r>
        <r>
          <rPr>
            <sz val="8"/>
            <color indexed="81"/>
            <rFont val="Tahoma"/>
            <family val="2"/>
            <charset val="204"/>
          </rPr>
          <t xml:space="preserve">
д.б 23
5 списали (ответ благоустр)</t>
        </r>
      </text>
    </comment>
    <comment ref="N73" authorId="1">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78" authorId="0">
      <text>
        <r>
          <rPr>
            <b/>
            <sz val="9"/>
            <color indexed="81"/>
            <rFont val="Tahoma"/>
            <family val="2"/>
            <charset val="204"/>
          </rPr>
          <t>Татьяна Викторовна Журавлёва:</t>
        </r>
        <r>
          <rPr>
            <sz val="9"/>
            <color indexed="81"/>
            <rFont val="Tahoma"/>
            <family val="2"/>
            <charset val="204"/>
          </rPr>
          <t xml:space="preserve">
данные Благоустройства
</t>
        </r>
      </text>
    </comment>
    <comment ref="O80" authorId="3">
      <text>
        <r>
          <rPr>
            <b/>
            <sz val="9"/>
            <color indexed="81"/>
            <rFont val="Tahoma"/>
            <family val="2"/>
            <charset val="204"/>
          </rPr>
          <t>Екатерина Журавлева:</t>
        </r>
        <r>
          <rPr>
            <sz val="9"/>
            <color indexed="81"/>
            <rFont val="Tahoma"/>
            <family val="2"/>
            <charset val="204"/>
          </rPr>
          <t xml:space="preserve">
путепровод по 50 лет ОКТ (согласовала с Харламовой 30.03.2022
</t>
        </r>
      </text>
    </comment>
    <comment ref="A89" authorId="1">
      <text>
        <r>
          <rPr>
            <b/>
            <sz val="9"/>
            <color indexed="81"/>
            <rFont val="Tahoma"/>
            <family val="2"/>
            <charset val="204"/>
          </rPr>
          <t>User:</t>
        </r>
        <r>
          <rPr>
            <sz val="9"/>
            <color indexed="81"/>
            <rFont val="Tahoma"/>
            <family val="2"/>
            <charset val="204"/>
          </rPr>
          <t xml:space="preserve">
ранее 1.1.28</t>
        </r>
      </text>
    </comment>
    <comment ref="B90"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N100"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03" authorId="1">
      <text>
        <r>
          <rPr>
            <b/>
            <sz val="8"/>
            <color indexed="81"/>
            <rFont val="Tahoma"/>
            <family val="2"/>
            <charset val="204"/>
          </rPr>
          <t>User:</t>
        </r>
        <r>
          <rPr>
            <sz val="8"/>
            <color indexed="81"/>
            <rFont val="Tahoma"/>
            <family val="2"/>
            <charset val="204"/>
          </rPr>
          <t xml:space="preserve">
со слов Беляцкой </t>
        </r>
      </text>
    </comment>
    <comment ref="N103" authorId="1">
      <text>
        <r>
          <rPr>
            <b/>
            <sz val="8"/>
            <color indexed="81"/>
            <rFont val="Tahoma"/>
            <family val="2"/>
            <charset val="204"/>
          </rPr>
          <t>User:</t>
        </r>
        <r>
          <rPr>
            <sz val="8"/>
            <color indexed="81"/>
            <rFont val="Tahoma"/>
            <family val="2"/>
            <charset val="204"/>
          </rPr>
          <t xml:space="preserve">
+11528,7 т.р.</t>
        </r>
      </text>
    </comment>
    <comment ref="N104"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Q111" authorId="3">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M112" authorId="1">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13" authorId="1">
      <text>
        <r>
          <rPr>
            <b/>
            <sz val="8"/>
            <color indexed="81"/>
            <rFont val="Tahoma"/>
            <family val="2"/>
            <charset val="204"/>
          </rPr>
          <t>User:</t>
        </r>
        <r>
          <rPr>
            <sz val="8"/>
            <color indexed="81"/>
            <rFont val="Tahoma"/>
            <family val="2"/>
            <charset val="204"/>
          </rPr>
          <t xml:space="preserve">
со слов Беляцкой </t>
        </r>
      </text>
    </comment>
    <comment ref="N113" authorId="1">
      <text>
        <r>
          <rPr>
            <b/>
            <sz val="8"/>
            <color indexed="81"/>
            <rFont val="Tahoma"/>
            <family val="2"/>
            <charset val="204"/>
          </rPr>
          <t>User:</t>
        </r>
        <r>
          <rPr>
            <sz val="8"/>
            <color indexed="81"/>
            <rFont val="Tahoma"/>
            <family val="2"/>
            <charset val="204"/>
          </rPr>
          <t xml:space="preserve">
+</t>
        </r>
      </text>
    </comment>
    <comment ref="O113" authorId="1">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13" authorId="1">
      <text>
        <r>
          <rPr>
            <b/>
            <sz val="8"/>
            <color indexed="81"/>
            <rFont val="Tahoma"/>
            <family val="2"/>
            <charset val="204"/>
          </rPr>
          <t>User:</t>
        </r>
        <r>
          <rPr>
            <sz val="8"/>
            <color indexed="81"/>
            <rFont val="Tahoma"/>
            <family val="2"/>
            <charset val="204"/>
          </rPr>
          <t xml:space="preserve">
+15027,1 т.р.</t>
        </r>
      </text>
    </comment>
    <comment ref="L114" authorId="1">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21"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<sst xmlns="http://schemas.openxmlformats.org/spreadsheetml/2006/main" count="774" uniqueCount="270">
  <si>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</si>
  <si>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</si>
  <si>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</si>
  <si>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</si>
  <si>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</si>
  <si>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</si>
  <si>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</si>
  <si>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</si>
  <si>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</si>
  <si>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</si>
  <si>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</si>
  <si>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</si>
  <si>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</si>
  <si>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</si>
  <si>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</si>
  <si>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</si>
  <si>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</si>
  <si>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</si>
  <si>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</si>
  <si>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</si>
  <si>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</si>
  <si>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</si>
  <si>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</si>
  <si>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</si>
  <si>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</si>
  <si>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</si>
  <si>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</si>
  <si>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</si>
  <si>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</si>
  <si>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</si>
  <si>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</si>
  <si>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</si>
  <si>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</si>
  <si>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</si>
  <si>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</si>
  <si>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</si>
  <si>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</si>
  <si>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</si>
  <si>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</si>
  <si>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</si>
  <si>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</si>
  <si>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</si>
  <si>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</si>
  <si>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</si>
  <si>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</si>
  <si>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</si>
  <si>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</si>
  <si>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</si>
  <si>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</si>
  <si>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</si>
  <si>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</si>
  <si>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</si>
  <si>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</si>
  <si>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</si>
  <si>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</si>
  <si>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</si>
  <si>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</si>
  <si>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</si>
  <si>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</si>
  <si>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</si>
  <si>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</si>
  <si>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</si>
  <si>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</si>
  <si>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</si>
  <si>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</si>
  <si>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</si>
  <si>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</si>
  <si>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</si>
  <si>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</si>
  <si>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</si>
  <si>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</si>
  <si>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</si>
  <si>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</si>
  <si>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</si>
  <si>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</si>
  <si>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</si>
  <si>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</si>
  <si>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</si>
  <si>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</si>
  <si>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</si>
  <si>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 xml:space="preserve">Приобретение бланков с защитой от подделки (свидетельства об осуществлении перевозок по маршруту регулярных перевозок, карты маршрута регулярных перевозок) </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</si>
  <si>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</si>
  <si>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</si>
  <si>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</si>
  <si>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</si>
  <si>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</si>
  <si>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</si>
  <si>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</si>
  <si>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</si>
  <si>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</si>
  <si>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</si>
  <si>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</si>
  <si>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</si>
  <si>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</si>
  <si>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</si>
  <si>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</si>
  <si>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</si>
  <si>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</si>
  <si>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</si>
  <si>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</si>
  <si>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</si>
  <si>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</si>
  <si>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</si>
  <si>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</si>
  <si>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</si>
  <si>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</si>
  <si>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</si>
  <si>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</si>
  <si>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</si>
  <si>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</si>
  <si>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</si>
  <si>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</si>
  <si>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</si>
  <si>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</si>
  <si>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</si>
  <si>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</si>
  <si>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</si>
  <si>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</si>
  <si>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</si>
  <si>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</si>
  <si>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</si>
  <si>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</si>
  <si>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</si>
  <si>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</si>
  <si>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</si>
  <si>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</si>
  <si>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</si>
  <si>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</si>
  <si>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</si>
  <si>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</si>
  <si>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</si>
  <si>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</si>
  <si>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</si>
  <si>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</si>
  <si>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</si>
  <si>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</si>
  <si>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</si>
  <si>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</si>
  <si>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</si>
  <si>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</si>
  <si>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</si>
  <si>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</si>
  <si>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</si>
  <si>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</si>
  <si>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</si>
  <si>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</si>
  <si>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</si>
  <si>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 xml:space="preserve">Организация транспортного обслуживания населения </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</si>
  <si>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</si>
  <si>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</si>
  <si>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</si>
  <si>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</si>
  <si>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</si>
  <si>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</si>
  <si>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</si>
  <si>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</si>
  <si>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</si>
  <si>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</si>
  <si>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</si>
  <si>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</si>
  <si>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</si>
  <si>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</si>
  <si>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</si>
  <si>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</si>
  <si>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</si>
  <si>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</si>
  <si>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</si>
  <si>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</si>
  <si>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</si>
  <si>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</si>
  <si>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</si>
  <si>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</si>
  <si>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</si>
  <si>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</si>
  <si>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</si>
  <si>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Мероприятие 1.1.30.</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</si>
  <si>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</si>
  <si>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</si>
  <si>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</si>
  <si>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</si>
  <si>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</si>
  <si>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</si>
  <si>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</si>
  <si>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</si>
  <si>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</si>
  <si>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</si>
  <si>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</si>
  <si>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</si>
  <si>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</si>
  <si>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Мероприятие 1.1.31.</t>
  </si>
  <si>
    <t xml:space="preserve">Капитальный ремонт автомобильного моста через р.Зея, г.Благовещенск, Амурская область </t>
  </si>
  <si>
    <t>Техническая готовность</t>
  </si>
  <si>
    <t>Мероприятие 1.1.32.</t>
  </si>
  <si>
    <t>Финансовое обеспечение расходов, связанных с созданием и содержанием дорожного патруля</t>
  </si>
  <si>
    <t>Количство приобретенных транспортных средств, предназначенных для обеспечения функционирования дорожного патруля</t>
  </si>
  <si>
    <t>Площадь аварийно-восстановительных работ</t>
  </si>
  <si>
    <t xml:space="preserve">Основное мероприятие 1.2. </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</si>
  <si>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</si>
  <si>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</si>
  <si>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</si>
  <si>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</si>
  <si>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</si>
  <si>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</si>
  <si>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</si>
  <si>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</si>
  <si>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Мероприятие 1.1.33.</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</si>
  <si>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</si>
  <si>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</si>
  <si>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</si>
  <si>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</si>
  <si>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</si>
  <si>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</si>
  <si>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</si>
  <si>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</si>
  <si>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</si>
  <si>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</si>
  <si>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</si>
  <si>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 xml:space="preserve">Мероприятие 1.1.34. </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</si>
  <si>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</si>
  <si>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</si>
  <si>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</si>
  <si>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</si>
  <si>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</si>
  <si>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</si>
  <si>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</si>
  <si>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</si>
  <si>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</si>
  <si>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</si>
  <si>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</si>
  <si>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</si>
  <si>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</si>
  <si>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</si>
  <si>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</si>
  <si>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</si>
  <si>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</si>
  <si>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</si>
  <si>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</si>
  <si>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</si>
  <si>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</si>
  <si>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Строительство дорог в районе «5-й стройки» для обеспечения транспортной инфраструктурой земельных участков, представленных многодетным семьям (ул.Молодежная от ул. Центральной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</si>
  <si>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представленных многодетным семьям (ул.Степная от ул.Дальней до ул.Театральной, ул.Лесная от ул.Молодежной до ул.Театральной) (в т.ч. проектные работы)</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</si>
  <si>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</si>
  <si>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</si>
  <si>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</si>
  <si>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</si>
  <si>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</si>
  <si>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</si>
  <si>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</si>
  <si>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</si>
  <si>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</si>
  <si>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</si>
  <si>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</si>
  <si>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</si>
  <si>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</si>
  <si>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</si>
  <si>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</si>
  <si>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</si>
  <si>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</si>
  <si>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</si>
  <si>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</si>
  <si>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</si>
  <si>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</si>
  <si>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</si>
  <si>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Приложение  № 3 к постановлению администрации города Благовещенска от _______________ № ________</t>
  </si>
  <si>
    <t>Протяженность отремонтированной  транспортной круговой развязки по ул.Калинина, Игнатьевское шоссе,  Новотроицкое шоссе</t>
  </si>
  <si>
    <t>Протяженность восстановленного освещения по ул. Мостовая от ул.Трудовая до ул.Шевченко</t>
  </si>
  <si>
    <t xml:space="preserve">км </t>
  </si>
  <si>
    <t>Разработка обоснования инвестиций по объекту «Строительство автодорожного путепровода через ж/д станцию в г. Благовещенск»</t>
  </si>
  <si>
    <r>
      <t xml:space="preserve">Финансовое обеспечение дорожной деятельности  в рамках реализации национального проекта "Безопасные и качественные автомобильные дороги"  (осуществление строительного контроля, </t>
    </r>
    <r>
      <rPr>
        <sz val="12"/>
        <color rgb="FFFF0000"/>
        <rFont val="Times New Roman"/>
        <family val="1"/>
        <charset val="204"/>
      </rPr>
      <t>авторского надзора)</t>
    </r>
  </si>
  <si>
    <r>
      <rPr>
        <sz val="12"/>
        <color rgb="FFFF0000"/>
        <rFont val="Times New Roman"/>
        <family val="1"/>
        <charset val="204"/>
      </rPr>
      <t>Осуществление дорожной деятельности в рамках реализации национального проекта "Безопасные качественные автомобильные дороги"</t>
    </r>
    <r>
      <rPr>
        <sz val="12"/>
        <color theme="1"/>
        <rFont val="Times New Roman"/>
        <family val="1"/>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</si>
</sst>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1"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2"/>
      <color theme="1"/>
      <name val="Times New Roman"/>
      <family val="1"/>
      <charset val="204"/>
    </font>
    <font>
      <sz val="11"/>
      <color theme="1"/>
      <name val="Calibri"/>
      <family val="2"/>
      <charset val="204"/>
    </font>
    <font>
      <b/>
      <sz val="12"/>
      <color theme="1"/>
      <name val="Times New Roman"/>
      <family val="1"/>
      <charset val="204"/>
    </font>
    <font>
      <sz val="11"/>
      <color theme="1"/>
      <name val="Times New Roman"/>
      <family val="1"/>
      <charset val="204"/>
    </font>
    <font>
      <sz val="12"/>
      <color rgb="FFFF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43" fontId="3" fillId="0" borderId="0" applyFont="0" applyFill="0" applyBorder="0" applyAlignment="0" applyProtection="0"/>
  </cellStyleXfs>
  <cellXfs count="67">
    <xf numFmtId="0" fontId="0" fillId="0" borderId="0" xfId="0"/>
    <xf numFmtId="0" fontId="6" fillId="0" borderId="0" xfId="0" applyFont="1" applyFill="1"/>
    <xf numFmtId="0" fontId="6" fillId="0" borderId="0" xfId="0" applyFont="1" applyFill="1" applyAlignment="1">
      <alignment wrapText="1"/>
    </xf>
    <xf numFmtId="0" fontId="6" fillId="0" borderId="0" xfId="0" applyFont="1" applyFill="1" applyAlignment="1">
      <alignment horizontal="center"/>
    </xf>
    <xf numFmtId="0" fontId="6" fillId="0" borderId="0" xfId="0" applyFont="1" applyFill="1" applyAlignment="1">
      <alignment vertical="top" wrapText="1"/>
    </xf>
    <xf numFmtId="0" fontId="7" fillId="0" borderId="0" xfId="0" applyFont="1" applyFill="1"/>
    <xf numFmtId="0" fontId="6" fillId="0" borderId="0" xfId="0" applyFont="1" applyFill="1" applyAlignment="1">
      <alignment horizontal="left"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xf>
    <xf numFmtId="0" fontId="6" fillId="0" borderId="1" xfId="0" applyFont="1" applyFill="1" applyBorder="1" applyAlignment="1">
      <alignment horizontal="center" wrapText="1"/>
    </xf>
    <xf numFmtId="0" fontId="6"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165" fontId="6" fillId="0" borderId="1" xfId="0" applyNumberFormat="1" applyFont="1" applyFill="1" applyBorder="1" applyAlignment="1">
      <alignment horizontal="center" vertical="top" wrapText="1"/>
    </xf>
    <xf numFmtId="0" fontId="6" fillId="0" borderId="2" xfId="0" applyFont="1" applyFill="1" applyBorder="1" applyAlignment="1">
      <alignment horizontal="left" vertical="top" wrapText="1"/>
    </xf>
    <xf numFmtId="0" fontId="9" fillId="0" borderId="1" xfId="0" applyFont="1" applyFill="1" applyBorder="1" applyAlignment="1">
      <alignment horizontal="center" vertical="top" wrapText="1"/>
    </xf>
    <xf numFmtId="1" fontId="6" fillId="0" borderId="1" xfId="0" applyNumberFormat="1" applyFont="1" applyFill="1" applyBorder="1" applyAlignment="1">
      <alignment horizontal="center" vertical="top" wrapText="1"/>
    </xf>
    <xf numFmtId="0" fontId="6" fillId="0" borderId="1" xfId="0" applyFont="1" applyFill="1" applyBorder="1" applyAlignment="1">
      <alignment horizontal="center" vertical="top"/>
    </xf>
    <xf numFmtId="1" fontId="6" fillId="0" borderId="1" xfId="0" applyNumberFormat="1" applyFont="1" applyFill="1" applyBorder="1" applyAlignment="1">
      <alignment horizontal="center" vertical="top"/>
    </xf>
    <xf numFmtId="165" fontId="6" fillId="0" borderId="1" xfId="0" applyNumberFormat="1" applyFont="1" applyFill="1" applyBorder="1" applyAlignment="1">
      <alignment horizontal="center" vertical="top"/>
    </xf>
    <xf numFmtId="1" fontId="7" fillId="0" borderId="0" xfId="0" applyNumberFormat="1" applyFont="1" applyFill="1"/>
    <xf numFmtId="0" fontId="6" fillId="0" borderId="1" xfId="0" applyFont="1" applyFill="1" applyBorder="1" applyAlignment="1">
      <alignment vertical="top" wrapText="1"/>
    </xf>
    <xf numFmtId="2" fontId="6" fillId="0" borderId="1" xfId="0" applyNumberFormat="1" applyFont="1" applyFill="1" applyBorder="1" applyAlignment="1">
      <alignment horizontal="center" vertical="top"/>
    </xf>
    <xf numFmtId="0" fontId="6" fillId="0" borderId="1" xfId="0" applyFont="1" applyFill="1" applyBorder="1" applyAlignment="1">
      <alignment vertical="center" wrapText="1"/>
    </xf>
    <xf numFmtId="0" fontId="6" fillId="0" borderId="1" xfId="0" applyFont="1" applyFill="1" applyBorder="1" applyAlignment="1">
      <alignment horizontal="left" wrapText="1"/>
    </xf>
    <xf numFmtId="0" fontId="6" fillId="0" borderId="1" xfId="0" applyFont="1" applyFill="1" applyBorder="1" applyAlignment="1">
      <alignment vertical="top"/>
    </xf>
    <xf numFmtId="166" fontId="6" fillId="0" borderId="1" xfId="0" applyNumberFormat="1" applyFont="1" applyFill="1" applyBorder="1" applyAlignment="1">
      <alignment horizontal="center" vertical="top"/>
    </xf>
    <xf numFmtId="43" fontId="6" fillId="0" borderId="1" xfId="1" applyNumberFormat="1" applyFont="1" applyFill="1" applyBorder="1" applyAlignment="1">
      <alignment horizontal="center" vertical="top"/>
    </xf>
    <xf numFmtId="168" fontId="6" fillId="0" borderId="1" xfId="0" applyNumberFormat="1" applyFont="1" applyFill="1" applyBorder="1" applyAlignment="1">
      <alignment horizontal="center" vertical="top"/>
    </xf>
    <xf numFmtId="43" fontId="6" fillId="0" borderId="1" xfId="0" applyNumberFormat="1" applyFont="1" applyFill="1" applyBorder="1" applyAlignment="1">
      <alignment horizontal="center" vertical="top"/>
    </xf>
    <xf numFmtId="164" fontId="6" fillId="0" borderId="1" xfId="0" applyNumberFormat="1" applyFont="1" applyFill="1" applyBorder="1" applyAlignment="1">
      <alignment horizontal="center" vertical="top"/>
    </xf>
    <xf numFmtId="0" fontId="6" fillId="0" borderId="1" xfId="0" applyFont="1" applyFill="1" applyBorder="1" applyAlignment="1">
      <alignment horizontal="center" vertical="center"/>
    </xf>
    <xf numFmtId="167" fontId="6" fillId="0" borderId="1" xfId="1" applyNumberFormat="1" applyFont="1" applyFill="1" applyBorder="1" applyAlignment="1">
      <alignment horizontal="center" vertical="top"/>
    </xf>
    <xf numFmtId="0" fontId="6" fillId="0" borderId="4" xfId="0" applyFont="1" applyFill="1" applyBorder="1" applyAlignment="1">
      <alignment vertical="top" wrapText="1"/>
    </xf>
    <xf numFmtId="0" fontId="6" fillId="0" borderId="2" xfId="0" applyFont="1" applyFill="1" applyBorder="1" applyAlignment="1">
      <alignment horizontal="left" vertical="top"/>
    </xf>
    <xf numFmtId="0" fontId="6" fillId="0" borderId="2" xfId="0" applyFont="1" applyFill="1" applyBorder="1" applyAlignment="1">
      <alignment vertical="top" wrapText="1"/>
    </xf>
    <xf numFmtId="2" fontId="6" fillId="0" borderId="1" xfId="0" applyNumberFormat="1" applyFont="1" applyFill="1" applyBorder="1" applyAlignment="1">
      <alignment horizontal="center" vertical="top" wrapText="1"/>
    </xf>
    <xf numFmtId="0" fontId="6" fillId="0" borderId="1" xfId="0" applyNumberFormat="1" applyFont="1" applyFill="1" applyBorder="1" applyAlignment="1">
      <alignment horizontal="left" vertical="top" wrapText="1"/>
    </xf>
    <xf numFmtId="0" fontId="6" fillId="0" borderId="0" xfId="0" applyFont="1" applyFill="1" applyBorder="1" applyAlignment="1">
      <alignment horizontal="center" vertical="top" wrapText="1"/>
    </xf>
    <xf numFmtId="0" fontId="6" fillId="0" borderId="0" xfId="0" applyFont="1" applyFill="1" applyAlignment="1">
      <alignment horizontal="left"/>
    </xf>
    <xf numFmtId="0" fontId="7" fillId="0" borderId="0" xfId="0" applyFont="1" applyFill="1" applyAlignment="1">
      <alignment wrapText="1"/>
    </xf>
    <xf numFmtId="0" fontId="7" fillId="0" borderId="0" xfId="0" applyFont="1" applyFill="1" applyAlignment="1">
      <alignment horizontal="center"/>
    </xf>
    <xf numFmtId="1" fontId="10" fillId="0" borderId="1" xfId="0" applyNumberFormat="1" applyFont="1" applyFill="1" applyBorder="1" applyAlignment="1">
      <alignment horizontal="center" vertical="top"/>
    </xf>
    <xf numFmtId="0" fontId="6"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3" xfId="0" applyFont="1" applyFill="1" applyBorder="1"/>
    <xf numFmtId="0" fontId="6" fillId="0" borderId="4" xfId="0" applyFont="1" applyFill="1" applyBorder="1"/>
    <xf numFmtId="0" fontId="6" fillId="0" borderId="1" xfId="0" applyFont="1" applyFill="1" applyBorder="1" applyAlignment="1">
      <alignment vertical="top" wrapText="1"/>
    </xf>
    <xf numFmtId="0" fontId="6" fillId="0" borderId="3" xfId="0" applyFont="1" applyFill="1" applyBorder="1" applyAlignment="1">
      <alignment horizontal="left" vertical="top" wrapText="1"/>
    </xf>
    <xf numFmtId="0" fontId="6" fillId="0" borderId="1" xfId="0" applyFont="1" applyFill="1" applyBorder="1" applyAlignment="1">
      <alignment wrapText="1"/>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3" xfId="0" applyFont="1" applyFill="1" applyBorder="1" applyAlignment="1">
      <alignment horizontal="left" vertical="top" wrapText="1"/>
    </xf>
    <xf numFmtId="0" fontId="6" fillId="0" borderId="0" xfId="0" applyFont="1" applyFill="1" applyAlignment="1">
      <alignment horizontal="left"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0" xfId="0" applyFont="1" applyFill="1" applyAlignment="1">
      <alignment horizontal="center" wrapText="1"/>
    </xf>
    <xf numFmtId="0" fontId="6" fillId="0" borderId="2" xfId="0" applyFont="1" applyFill="1" applyBorder="1" applyAlignment="1">
      <alignment horizontal="left" vertical="top"/>
    </xf>
    <xf numFmtId="0" fontId="6" fillId="0" borderId="4" xfId="0" applyFont="1" applyFill="1" applyBorder="1" applyAlignment="1">
      <alignment horizontal="left" vertical="top"/>
    </xf>
    <xf numFmtId="0" fontId="6" fillId="0" borderId="2" xfId="0" applyFont="1" applyFill="1" applyBorder="1" applyAlignment="1">
      <alignment horizontal="center" vertical="top"/>
    </xf>
    <xf numFmtId="0" fontId="6" fillId="0" borderId="4" xfId="0" applyFont="1" applyFill="1" applyBorder="1" applyAlignment="1">
      <alignment horizontal="center" vertical="top"/>
    </xf>
    <xf numFmtId="0" fontId="6" fillId="0" borderId="0" xfId="0" applyFont="1" applyFill="1" applyAlignment="1">
      <alignment horizontal="left"/>
    </xf>
    <xf numFmtId="0" fontId="6" fillId="0" borderId="0"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3" xfId="0" applyFont="1" applyFill="1" applyBorder="1" applyAlignment="1">
      <alignment horizontal="left"/>
    </xf>
    <xf numFmtId="0" fontId="6" fillId="0" borderId="4" xfId="0" applyFont="1" applyFill="1" applyBorder="1" applyAlignment="1">
      <alignment horizontal="left"/>
    </xf>
    <xf numFmtId="0" fontId="6" fillId="0" borderId="1" xfId="0" applyFont="1" applyFill="1" applyBorder="1"/>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75"/>
  <sheetViews>
    <sheetView tabSelected="1" view="pageBreakPreview" zoomScale="70" zoomScaleNormal="100" zoomScaleSheetLayoutView="70" workbookViewId="0">
      <pane xSplit="2" ySplit="8" topLeftCell="C109" activePane="bottomRight" state="frozen"/>
      <selection pane="topRight" activeCell="C1" sqref="C1"/>
      <selection pane="bottomLeft" activeCell="A9" sqref="A9"/>
      <selection pane="bottomRight" activeCell="B113" sqref="B113"/>
    </sheetView>
  </sheetViews>
  <sheetFormatPr defaultColWidth="9.140625" defaultRowHeight="15" x14ac:dyDescent="0.25"/>
  <cols>
    <col min="1" max="1" width="22.42578125" style="5" customWidth="1"/>
    <col min="2" max="2" width="26.7109375" style="5" customWidth="1"/>
    <col min="3" max="3" width="23.7109375" style="39" customWidth="1"/>
    <col min="4" max="4" width="33" style="5" customWidth="1"/>
    <col min="5" max="5" width="11.28515625" style="40" customWidth="1"/>
    <col min="6" max="6" width="17.28515625" style="5" hidden="1" customWidth="1"/>
    <col min="7" max="7" width="14.42578125" style="5" customWidth="1"/>
    <col min="8" max="15" width="11.42578125" style="5" customWidth="1"/>
    <col min="16" max="16" width="13.28515625" style="5" customWidth="1"/>
    <col min="17" max="18" width="11.42578125" style="5" customWidth="1"/>
    <col min="19" max="16384" width="9.140625" style="5"/>
  </cols>
  <sheetData>
    <row r="1" spans="1:19" ht="57" customHeight="1" x14ac:dyDescent="0.25">
      <c r="A1" s="1"/>
      <c r="B1" s="1"/>
      <c r="C1" s="2"/>
      <c r="D1" s="1"/>
      <c r="E1" s="3"/>
      <c r="F1" s="1"/>
      <c r="G1" s="1"/>
      <c r="H1" s="1"/>
      <c r="I1" s="1"/>
      <c r="J1" s="1"/>
      <c r="K1" s="1"/>
      <c r="L1" s="1"/>
      <c r="M1" s="1"/>
      <c r="N1" s="53" t="s">
        <v>263</v>
      </c>
      <c r="O1" s="53"/>
      <c r="P1" s="53"/>
      <c r="Q1" s="53"/>
      <c r="R1" s="53"/>
      <c r="S1" s="4"/>
    </row>
    <row r="2" spans="1:19" ht="15" customHeight="1" x14ac:dyDescent="0.25">
      <c r="A2" s="1"/>
      <c r="B2" s="1"/>
      <c r="C2" s="2"/>
      <c r="D2" s="1"/>
      <c r="E2" s="3"/>
      <c r="F2" s="1"/>
      <c r="G2" s="1"/>
      <c r="H2" s="1"/>
      <c r="I2" s="1"/>
      <c r="J2" s="1"/>
      <c r="K2" s="1"/>
      <c r="L2" s="1"/>
      <c r="M2" s="1"/>
      <c r="N2" s="6"/>
      <c r="O2" s="6"/>
      <c r="P2" s="6"/>
      <c r="Q2" s="6"/>
      <c r="R2" s="6"/>
      <c r="S2" s="4"/>
    </row>
    <row r="3" spans="1:19" ht="37.5" customHeight="1" x14ac:dyDescent="0.25">
      <c r="A3" s="1"/>
      <c r="B3" s="1"/>
      <c r="C3" s="2"/>
      <c r="D3" s="1"/>
      <c r="E3" s="3"/>
      <c r="F3" s="1"/>
      <c r="G3" s="1"/>
      <c r="H3" s="1"/>
      <c r="I3" s="1"/>
      <c r="J3" s="1"/>
      <c r="K3" s="1"/>
      <c r="L3" s="1"/>
      <c r="M3" s="1"/>
      <c r="N3" s="53" t="s">
        <v>145</v>
      </c>
      <c r="O3" s="53"/>
      <c r="P3" s="53"/>
      <c r="Q3" s="53"/>
      <c r="R3" s="53"/>
      <c r="S3" s="4"/>
    </row>
    <row r="4" spans="1:19" ht="21" customHeight="1" x14ac:dyDescent="0.25">
      <c r="A4" s="56" t="s">
        <v>38</v>
      </c>
      <c r="B4" s="56"/>
      <c r="C4" s="56"/>
      <c r="D4" s="56"/>
      <c r="E4" s="56"/>
      <c r="F4" s="56"/>
      <c r="G4" s="56"/>
      <c r="H4" s="56"/>
      <c r="I4" s="56"/>
      <c r="J4" s="56"/>
      <c r="K4" s="56"/>
      <c r="L4" s="56"/>
      <c r="M4" s="56"/>
      <c r="N4" s="56"/>
      <c r="O4" s="56"/>
      <c r="P4" s="56"/>
      <c r="Q4" s="56"/>
      <c r="R4" s="56"/>
    </row>
    <row r="5" spans="1:19" ht="15.75" x14ac:dyDescent="0.25">
      <c r="A5" s="1"/>
      <c r="B5" s="1"/>
      <c r="C5" s="2"/>
      <c r="D5" s="1"/>
      <c r="E5" s="3"/>
      <c r="F5" s="1"/>
      <c r="G5" s="1"/>
      <c r="H5" s="1"/>
      <c r="I5" s="1"/>
      <c r="J5" s="1"/>
      <c r="K5" s="1"/>
      <c r="L5" s="1"/>
      <c r="M5" s="1"/>
      <c r="N5" s="1"/>
      <c r="O5" s="1"/>
      <c r="P5" s="1"/>
      <c r="Q5" s="1"/>
      <c r="R5" s="1"/>
    </row>
    <row r="6" spans="1:19" ht="35.25" customHeight="1" x14ac:dyDescent="0.25">
      <c r="A6" s="55" t="s">
        <v>6</v>
      </c>
      <c r="B6" s="54" t="s">
        <v>70</v>
      </c>
      <c r="C6" s="54" t="s">
        <v>39</v>
      </c>
      <c r="D6" s="54" t="s">
        <v>152</v>
      </c>
      <c r="E6" s="54" t="s">
        <v>40</v>
      </c>
      <c r="F6" s="54" t="s">
        <v>110</v>
      </c>
      <c r="G6" s="54" t="s">
        <v>110</v>
      </c>
      <c r="H6" s="54" t="s">
        <v>153</v>
      </c>
      <c r="I6" s="55"/>
      <c r="J6" s="55"/>
      <c r="K6" s="55"/>
      <c r="L6" s="55"/>
      <c r="M6" s="55"/>
      <c r="N6" s="55"/>
      <c r="O6" s="55"/>
      <c r="P6" s="55"/>
      <c r="Q6" s="55"/>
      <c r="R6" s="55"/>
    </row>
    <row r="7" spans="1:19" ht="76.5" customHeight="1" x14ac:dyDescent="0.25">
      <c r="A7" s="55"/>
      <c r="B7" s="55"/>
      <c r="C7" s="54"/>
      <c r="D7" s="55"/>
      <c r="E7" s="54"/>
      <c r="F7" s="54"/>
      <c r="G7" s="54"/>
      <c r="H7" s="7" t="s">
        <v>231</v>
      </c>
      <c r="I7" s="7" t="s">
        <v>232</v>
      </c>
      <c r="J7" s="7" t="s">
        <v>233</v>
      </c>
      <c r="K7" s="7" t="s">
        <v>224</v>
      </c>
      <c r="L7" s="7" t="s">
        <v>223</v>
      </c>
      <c r="M7" s="7" t="s">
        <v>225</v>
      </c>
      <c r="N7" s="7" t="s">
        <v>226</v>
      </c>
      <c r="O7" s="7" t="s">
        <v>227</v>
      </c>
      <c r="P7" s="7" t="s">
        <v>228</v>
      </c>
      <c r="Q7" s="7" t="s">
        <v>229</v>
      </c>
      <c r="R7" s="7" t="s">
        <v>230</v>
      </c>
    </row>
    <row r="8" spans="1:19" ht="21.75" customHeight="1" x14ac:dyDescent="0.25">
      <c r="A8" s="8">
        <v>1</v>
      </c>
      <c r="B8" s="8">
        <v>2</v>
      </c>
      <c r="C8" s="9">
        <v>3</v>
      </c>
      <c r="D8" s="8">
        <v>4</v>
      </c>
      <c r="E8" s="8">
        <v>5</v>
      </c>
      <c r="F8" s="8">
        <v>6</v>
      </c>
      <c r="G8" s="8">
        <v>6</v>
      </c>
      <c r="H8" s="8">
        <v>7</v>
      </c>
      <c r="I8" s="8">
        <v>8</v>
      </c>
      <c r="J8" s="8">
        <v>9</v>
      </c>
      <c r="K8" s="8">
        <v>10</v>
      </c>
      <c r="L8" s="8">
        <v>11</v>
      </c>
      <c r="M8" s="8">
        <v>12</v>
      </c>
      <c r="N8" s="8">
        <v>13</v>
      </c>
      <c r="O8" s="8">
        <v>14</v>
      </c>
      <c r="P8" s="8">
        <v>15</v>
      </c>
      <c r="Q8" s="8">
        <v>16</v>
      </c>
      <c r="R8" s="8">
        <v>17</v>
      </c>
    </row>
    <row r="9" spans="1:19" ht="84.75" customHeight="1" x14ac:dyDescent="0.25">
      <c r="A9" s="50" t="s">
        <v>15</v>
      </c>
      <c r="B9" s="50" t="s">
        <v>151</v>
      </c>
      <c r="C9" s="10" t="s">
        <v>16</v>
      </c>
      <c r="D9" s="10" t="s">
        <v>17</v>
      </c>
      <c r="E9" s="11" t="s">
        <v>5</v>
      </c>
      <c r="F9" s="12" t="s">
        <v>120</v>
      </c>
      <c r="G9" s="12" t="s">
        <v>125</v>
      </c>
      <c r="H9" s="12">
        <v>47.6</v>
      </c>
      <c r="I9" s="12">
        <f>(I11+I12+(I13/15))/3</f>
        <v>47.518869964855362</v>
      </c>
      <c r="J9" s="12">
        <f t="shared" ref="J9:L9" si="0">(J11+J12+J13)/3</f>
        <v>56.152956722827888</v>
      </c>
      <c r="K9" s="12">
        <f>(K11+K12+K13)/3</f>
        <v>59.603567888999009</v>
      </c>
      <c r="L9" s="12">
        <f t="shared" si="0"/>
        <v>61.775685497191944</v>
      </c>
      <c r="M9" s="12">
        <f t="shared" ref="M9:Q9" si="1">(M11+M12+M13)/3</f>
        <v>63.824264013429968</v>
      </c>
      <c r="N9" s="12">
        <f t="shared" si="1"/>
        <v>66.19856924285655</v>
      </c>
      <c r="O9" s="12">
        <f t="shared" si="1"/>
        <v>67.128974899722948</v>
      </c>
      <c r="P9" s="12">
        <f t="shared" si="1"/>
        <v>67.514369598478268</v>
      </c>
      <c r="Q9" s="12">
        <f t="shared" si="1"/>
        <v>68.962494314187651</v>
      </c>
      <c r="R9" s="12">
        <f>(R11+R12+R13)/3</f>
        <v>65.761898854567264</v>
      </c>
    </row>
    <row r="10" spans="1:19" ht="101.25" customHeight="1" x14ac:dyDescent="0.25">
      <c r="A10" s="51"/>
      <c r="B10" s="51"/>
      <c r="C10" s="13" t="s">
        <v>244</v>
      </c>
      <c r="D10" s="10" t="s">
        <v>215</v>
      </c>
      <c r="E10" s="14" t="s">
        <v>216</v>
      </c>
      <c r="F10" s="12"/>
      <c r="G10" s="12" t="s">
        <v>125</v>
      </c>
      <c r="H10" s="15" t="s">
        <v>167</v>
      </c>
      <c r="I10" s="15" t="s">
        <v>167</v>
      </c>
      <c r="J10" s="15" t="s">
        <v>167</v>
      </c>
      <c r="K10" s="15" t="s">
        <v>167</v>
      </c>
      <c r="L10" s="15" t="s">
        <v>167</v>
      </c>
      <c r="M10" s="15" t="s">
        <v>167</v>
      </c>
      <c r="N10" s="15">
        <v>123</v>
      </c>
      <c r="O10" s="15">
        <v>129</v>
      </c>
      <c r="P10" s="15">
        <v>133</v>
      </c>
      <c r="Q10" s="15">
        <v>137</v>
      </c>
      <c r="R10" s="15">
        <v>141</v>
      </c>
    </row>
    <row r="11" spans="1:19" ht="115.5" customHeight="1" x14ac:dyDescent="0.25">
      <c r="A11" s="50" t="s">
        <v>9</v>
      </c>
      <c r="B11" s="50" t="s">
        <v>18</v>
      </c>
      <c r="C11" s="43" t="s">
        <v>16</v>
      </c>
      <c r="D11" s="10" t="s">
        <v>44</v>
      </c>
      <c r="E11" s="16" t="s">
        <v>5</v>
      </c>
      <c r="F11" s="10" t="s">
        <v>117</v>
      </c>
      <c r="G11" s="12" t="s">
        <v>125</v>
      </c>
      <c r="H11" s="17">
        <f>H20/411*100</f>
        <v>42.292650000000002</v>
      </c>
      <c r="I11" s="17">
        <v>42</v>
      </c>
      <c r="J11" s="17">
        <f>J20/403.6%</f>
        <v>58.300297324083246</v>
      </c>
      <c r="K11" s="17">
        <f>K20/403.6%</f>
        <v>58.300297324083246</v>
      </c>
      <c r="L11" s="17">
        <f>L22/403.6%</f>
        <v>58.300297324083246</v>
      </c>
      <c r="M11" s="18">
        <f>(M22)/407.05%</f>
        <v>58.331900257953571</v>
      </c>
      <c r="N11" s="18">
        <f>(N22)/403.05%</f>
        <v>58.995161890584292</v>
      </c>
      <c r="O11" s="18">
        <f>(O22)/403.05%</f>
        <v>58.995161890584292</v>
      </c>
      <c r="P11" s="18">
        <f>(P22)/403.05%</f>
        <v>58.995161890584292</v>
      </c>
      <c r="Q11" s="18">
        <f>(Q22)/403.05%</f>
        <v>58.995161890584292</v>
      </c>
      <c r="R11" s="18">
        <f>(R22)/403.05%</f>
        <v>58.995161890584292</v>
      </c>
      <c r="S11" s="19"/>
    </row>
    <row r="12" spans="1:19" ht="51" customHeight="1" x14ac:dyDescent="0.25">
      <c r="A12" s="52"/>
      <c r="B12" s="52"/>
      <c r="C12" s="48"/>
      <c r="D12" s="10" t="s">
        <v>10</v>
      </c>
      <c r="E12" s="16" t="s">
        <v>5</v>
      </c>
      <c r="F12" s="10" t="s">
        <v>117</v>
      </c>
      <c r="G12" s="12" t="s">
        <v>125</v>
      </c>
      <c r="H12" s="16">
        <v>100</v>
      </c>
      <c r="I12" s="16">
        <v>100</v>
      </c>
      <c r="J12" s="16">
        <v>100</v>
      </c>
      <c r="K12" s="16">
        <v>100</v>
      </c>
      <c r="L12" s="16">
        <v>100</v>
      </c>
      <c r="M12" s="16">
        <v>100</v>
      </c>
      <c r="N12" s="16">
        <v>100</v>
      </c>
      <c r="O12" s="16">
        <v>100</v>
      </c>
      <c r="P12" s="16">
        <v>100</v>
      </c>
      <c r="Q12" s="16">
        <v>100</v>
      </c>
      <c r="R12" s="16">
        <v>100</v>
      </c>
    </row>
    <row r="13" spans="1:19" ht="163.5" customHeight="1" x14ac:dyDescent="0.25">
      <c r="A13" s="52"/>
      <c r="B13" s="52"/>
      <c r="C13" s="48"/>
      <c r="D13" s="20" t="s">
        <v>200</v>
      </c>
      <c r="E13" s="16" t="s">
        <v>5</v>
      </c>
      <c r="F13" s="10" t="s">
        <v>119</v>
      </c>
      <c r="G13" s="12" t="s">
        <v>125</v>
      </c>
      <c r="H13" s="21">
        <f>(H33+H34)/411%</f>
        <v>5.9829683698296829</v>
      </c>
      <c r="I13" s="18">
        <f>(I33+I34)/411%</f>
        <v>8.349148418491481</v>
      </c>
      <c r="J13" s="18">
        <f>J64/403.6%</f>
        <v>10.158572844400394</v>
      </c>
      <c r="K13" s="18">
        <f>(K64+K34)/403.6%</f>
        <v>20.510406342913775</v>
      </c>
      <c r="L13" s="18">
        <f>(L64+L34+L33+L46+L111)/403.6%</f>
        <v>27.026759167492564</v>
      </c>
      <c r="M13" s="18">
        <f>(M64+M34+M33+M46+M111+M112)/407.05%</f>
        <v>33.140891782336318</v>
      </c>
      <c r="N13" s="18">
        <f>(N64+N34+N33+N46+N111)/403.05%</f>
        <v>39.600545837985358</v>
      </c>
      <c r="O13" s="18">
        <f>(O64+O34+O33+O46+O111)/403.05%</f>
        <v>42.391762808584545</v>
      </c>
      <c r="P13" s="18">
        <f>(P64+P34+P33+P46+P111)/403.05%</f>
        <v>43.547946904850512</v>
      </c>
      <c r="Q13" s="18">
        <f>(Q64+Q34+Q33+Q46+Q111)/403.05%</f>
        <v>47.892321051978669</v>
      </c>
      <c r="R13" s="18">
        <f>(R64+R34+R33+R46+R111)/403.05%</f>
        <v>38.290534673117484</v>
      </c>
    </row>
    <row r="14" spans="1:19" ht="224.45" customHeight="1" x14ac:dyDescent="0.25">
      <c r="A14" s="52"/>
      <c r="B14" s="52"/>
      <c r="C14" s="48"/>
      <c r="D14" s="20" t="s">
        <v>210</v>
      </c>
      <c r="E14" s="16" t="s">
        <v>5</v>
      </c>
      <c r="F14" s="10"/>
      <c r="G14" s="12" t="s">
        <v>197</v>
      </c>
      <c r="H14" s="16" t="s">
        <v>167</v>
      </c>
      <c r="I14" s="16" t="s">
        <v>167</v>
      </c>
      <c r="J14" s="16" t="s">
        <v>167</v>
      </c>
      <c r="K14" s="16" t="s">
        <v>167</v>
      </c>
      <c r="L14" s="16" t="s">
        <v>167</v>
      </c>
      <c r="M14" s="18">
        <v>61.7</v>
      </c>
      <c r="N14" s="16">
        <v>0</v>
      </c>
      <c r="O14" s="16">
        <v>0</v>
      </c>
      <c r="P14" s="16">
        <v>0</v>
      </c>
      <c r="Q14" s="16">
        <v>0</v>
      </c>
      <c r="R14" s="16">
        <v>0</v>
      </c>
    </row>
    <row r="15" spans="1:19" ht="116.25" hidden="1" customHeight="1" x14ac:dyDescent="0.25">
      <c r="A15" s="52"/>
      <c r="B15" s="52"/>
      <c r="C15" s="48"/>
      <c r="D15" s="20" t="s">
        <v>168</v>
      </c>
      <c r="E15" s="16" t="s">
        <v>1</v>
      </c>
      <c r="F15" s="10"/>
      <c r="G15" s="10"/>
      <c r="H15" s="16" t="s">
        <v>167</v>
      </c>
      <c r="I15" s="16" t="s">
        <v>167</v>
      </c>
      <c r="J15" s="16" t="s">
        <v>167</v>
      </c>
      <c r="K15" s="16" t="s">
        <v>167</v>
      </c>
      <c r="L15" s="16" t="s">
        <v>167</v>
      </c>
      <c r="M15" s="17">
        <v>0</v>
      </c>
      <c r="N15" s="16">
        <v>0</v>
      </c>
      <c r="O15" s="18">
        <v>0</v>
      </c>
      <c r="P15" s="18">
        <v>0</v>
      </c>
      <c r="Q15" s="16">
        <v>0</v>
      </c>
      <c r="R15" s="16">
        <v>0</v>
      </c>
    </row>
    <row r="16" spans="1:19" ht="167.25" hidden="1" customHeight="1" x14ac:dyDescent="0.25">
      <c r="A16" s="52"/>
      <c r="B16" s="52"/>
      <c r="C16" s="48"/>
      <c r="D16" s="20" t="s">
        <v>169</v>
      </c>
      <c r="E16" s="16" t="s">
        <v>1</v>
      </c>
      <c r="F16" s="10"/>
      <c r="G16" s="10"/>
      <c r="H16" s="16" t="s">
        <v>167</v>
      </c>
      <c r="I16" s="16" t="s">
        <v>167</v>
      </c>
      <c r="J16" s="16" t="s">
        <v>167</v>
      </c>
      <c r="K16" s="16" t="s">
        <v>167</v>
      </c>
      <c r="L16" s="16" t="s">
        <v>167</v>
      </c>
      <c r="M16" s="17">
        <v>0</v>
      </c>
      <c r="N16" s="16">
        <v>0</v>
      </c>
      <c r="O16" s="16">
        <v>0</v>
      </c>
      <c r="P16" s="16">
        <v>0</v>
      </c>
      <c r="Q16" s="16">
        <v>0</v>
      </c>
      <c r="R16" s="16">
        <v>0</v>
      </c>
    </row>
    <row r="17" spans="1:18" ht="171.75" customHeight="1" x14ac:dyDescent="0.25">
      <c r="A17" s="52"/>
      <c r="B17" s="52"/>
      <c r="C17" s="48"/>
      <c r="D17" s="20" t="s">
        <v>170</v>
      </c>
      <c r="E17" s="16" t="s">
        <v>1</v>
      </c>
      <c r="F17" s="10"/>
      <c r="G17" s="10"/>
      <c r="H17" s="16" t="s">
        <v>167</v>
      </c>
      <c r="I17" s="16" t="s">
        <v>167</v>
      </c>
      <c r="J17" s="16" t="s">
        <v>167</v>
      </c>
      <c r="K17" s="16" t="s">
        <v>167</v>
      </c>
      <c r="L17" s="16" t="s">
        <v>167</v>
      </c>
      <c r="M17" s="18">
        <v>31.3</v>
      </c>
      <c r="N17" s="16">
        <v>0</v>
      </c>
      <c r="O17" s="16">
        <v>0</v>
      </c>
      <c r="P17" s="16">
        <v>0</v>
      </c>
      <c r="Q17" s="16">
        <v>0</v>
      </c>
      <c r="R17" s="16">
        <v>0</v>
      </c>
    </row>
    <row r="18" spans="1:18" ht="53.25" customHeight="1" x14ac:dyDescent="0.25">
      <c r="A18" s="10" t="s">
        <v>7</v>
      </c>
      <c r="B18" s="20" t="s">
        <v>49</v>
      </c>
      <c r="C18" s="22"/>
      <c r="D18" s="23"/>
      <c r="E18" s="16"/>
      <c r="F18" s="16"/>
      <c r="G18" s="16"/>
      <c r="H18" s="16"/>
      <c r="I18" s="16"/>
      <c r="J18" s="16"/>
      <c r="K18" s="16"/>
      <c r="L18" s="16"/>
      <c r="M18" s="16"/>
      <c r="N18" s="24"/>
      <c r="O18" s="16"/>
      <c r="P18" s="24"/>
      <c r="Q18" s="24"/>
      <c r="R18" s="24"/>
    </row>
    <row r="19" spans="1:18" ht="120.75" customHeight="1" x14ac:dyDescent="0.25">
      <c r="A19" s="10" t="s">
        <v>47</v>
      </c>
      <c r="B19" s="20" t="s">
        <v>71</v>
      </c>
      <c r="C19" s="10" t="s">
        <v>26</v>
      </c>
      <c r="D19" s="10" t="s">
        <v>45</v>
      </c>
      <c r="E19" s="16" t="s">
        <v>1</v>
      </c>
      <c r="F19" s="10" t="s">
        <v>112</v>
      </c>
      <c r="G19" s="10"/>
      <c r="H19" s="17">
        <f>(253755.9/600000%)*411/100</f>
        <v>173.82279150000002</v>
      </c>
      <c r="I19" s="17">
        <v>0</v>
      </c>
      <c r="J19" s="17">
        <v>0</v>
      </c>
      <c r="K19" s="17">
        <v>0</v>
      </c>
      <c r="L19" s="17">
        <v>0</v>
      </c>
      <c r="M19" s="17">
        <v>0</v>
      </c>
      <c r="N19" s="17">
        <v>0</v>
      </c>
      <c r="O19" s="17">
        <v>0</v>
      </c>
      <c r="P19" s="17">
        <v>0</v>
      </c>
      <c r="Q19" s="17">
        <v>0</v>
      </c>
      <c r="R19" s="17">
        <v>0</v>
      </c>
    </row>
    <row r="20" spans="1:18" ht="84.75" customHeight="1" x14ac:dyDescent="0.25">
      <c r="A20" s="42" t="s">
        <v>48</v>
      </c>
      <c r="B20" s="47" t="s">
        <v>164</v>
      </c>
      <c r="C20" s="42" t="s">
        <v>26</v>
      </c>
      <c r="D20" s="10" t="s">
        <v>45</v>
      </c>
      <c r="E20" s="16" t="s">
        <v>1</v>
      </c>
      <c r="F20" s="10" t="s">
        <v>112</v>
      </c>
      <c r="G20" s="10"/>
      <c r="H20" s="17">
        <f>(253755.9/600000%)*411/100</f>
        <v>173.82279150000002</v>
      </c>
      <c r="I20" s="17">
        <v>174</v>
      </c>
      <c r="J20" s="18">
        <v>235.3</v>
      </c>
      <c r="K20" s="18">
        <v>235.3</v>
      </c>
      <c r="L20" s="18">
        <v>0</v>
      </c>
      <c r="M20" s="18">
        <v>237.44</v>
      </c>
      <c r="N20" s="21">
        <v>237.78</v>
      </c>
      <c r="O20" s="21">
        <v>237.78</v>
      </c>
      <c r="P20" s="21">
        <v>237.78</v>
      </c>
      <c r="Q20" s="21">
        <v>237.78</v>
      </c>
      <c r="R20" s="21">
        <v>237.78</v>
      </c>
    </row>
    <row r="21" spans="1:18" ht="50.25" customHeight="1" x14ac:dyDescent="0.25">
      <c r="A21" s="42"/>
      <c r="B21" s="47"/>
      <c r="C21" s="42"/>
      <c r="D21" s="10" t="s">
        <v>255</v>
      </c>
      <c r="E21" s="16" t="s">
        <v>84</v>
      </c>
      <c r="F21" s="10" t="s">
        <v>112</v>
      </c>
      <c r="G21" s="10"/>
      <c r="H21" s="18">
        <v>24.3</v>
      </c>
      <c r="I21" s="18">
        <v>30</v>
      </c>
      <c r="J21" s="18">
        <v>35.200000000000003</v>
      </c>
      <c r="K21" s="18">
        <v>36.4</v>
      </c>
      <c r="L21" s="18">
        <v>25.8</v>
      </c>
      <c r="M21" s="18">
        <v>13.2</v>
      </c>
      <c r="N21" s="21">
        <v>16.18</v>
      </c>
      <c r="O21" s="18">
        <v>13.2</v>
      </c>
      <c r="P21" s="18">
        <v>13.2</v>
      </c>
      <c r="Q21" s="18">
        <v>13.2</v>
      </c>
      <c r="R21" s="18">
        <v>13.2</v>
      </c>
    </row>
    <row r="22" spans="1:18" ht="80.25" customHeight="1" x14ac:dyDescent="0.25">
      <c r="A22" s="42" t="s">
        <v>50</v>
      </c>
      <c r="B22" s="43" t="s">
        <v>126</v>
      </c>
      <c r="C22" s="42" t="s">
        <v>26</v>
      </c>
      <c r="D22" s="10" t="s">
        <v>45</v>
      </c>
      <c r="E22" s="16" t="s">
        <v>1</v>
      </c>
      <c r="F22" s="10" t="s">
        <v>112</v>
      </c>
      <c r="G22" s="10"/>
      <c r="H22" s="17" t="s">
        <v>167</v>
      </c>
      <c r="I22" s="17" t="s">
        <v>167</v>
      </c>
      <c r="J22" s="17" t="s">
        <v>167</v>
      </c>
      <c r="K22" s="17" t="s">
        <v>167</v>
      </c>
      <c r="L22" s="18">
        <v>235.3</v>
      </c>
      <c r="M22" s="18">
        <v>237.44</v>
      </c>
      <c r="N22" s="21">
        <v>237.78</v>
      </c>
      <c r="O22" s="21">
        <v>237.78</v>
      </c>
      <c r="P22" s="21">
        <v>237.78</v>
      </c>
      <c r="Q22" s="21">
        <v>237.78</v>
      </c>
      <c r="R22" s="21">
        <v>237.78</v>
      </c>
    </row>
    <row r="23" spans="1:18" ht="163.5" customHeight="1" x14ac:dyDescent="0.25">
      <c r="A23" s="42"/>
      <c r="B23" s="44"/>
      <c r="C23" s="42"/>
      <c r="D23" s="10" t="s">
        <v>256</v>
      </c>
      <c r="E23" s="16" t="s">
        <v>84</v>
      </c>
      <c r="F23" s="10" t="s">
        <v>112</v>
      </c>
      <c r="G23" s="10"/>
      <c r="H23" s="17" t="s">
        <v>167</v>
      </c>
      <c r="I23" s="17" t="s">
        <v>167</v>
      </c>
      <c r="J23" s="17" t="s">
        <v>167</v>
      </c>
      <c r="K23" s="17" t="s">
        <v>167</v>
      </c>
      <c r="L23" s="17" t="s">
        <v>167</v>
      </c>
      <c r="M23" s="17" t="s">
        <v>167</v>
      </c>
      <c r="N23" s="21">
        <f>N21</f>
        <v>16.18</v>
      </c>
      <c r="O23" s="18">
        <v>13.2</v>
      </c>
      <c r="P23" s="18">
        <v>13.2</v>
      </c>
      <c r="Q23" s="18">
        <v>13.2</v>
      </c>
      <c r="R23" s="18">
        <v>13.2</v>
      </c>
    </row>
    <row r="24" spans="1:18" ht="35.25" customHeight="1" x14ac:dyDescent="0.25">
      <c r="A24" s="42" t="s">
        <v>51</v>
      </c>
      <c r="B24" s="42" t="s">
        <v>72</v>
      </c>
      <c r="C24" s="42" t="s">
        <v>26</v>
      </c>
      <c r="D24" s="10" t="s">
        <v>8</v>
      </c>
      <c r="E24" s="16" t="s">
        <v>2</v>
      </c>
      <c r="F24" s="10" t="s">
        <v>112</v>
      </c>
      <c r="G24" s="10"/>
      <c r="H24" s="16">
        <v>130</v>
      </c>
      <c r="I24" s="16">
        <v>0</v>
      </c>
      <c r="J24" s="16">
        <v>0</v>
      </c>
      <c r="K24" s="16">
        <v>0</v>
      </c>
      <c r="L24" s="16">
        <v>0</v>
      </c>
      <c r="M24" s="16">
        <v>0</v>
      </c>
      <c r="N24" s="16">
        <v>0</v>
      </c>
      <c r="O24" s="16">
        <v>0</v>
      </c>
      <c r="P24" s="16">
        <v>0</v>
      </c>
      <c r="Q24" s="16">
        <v>0</v>
      </c>
      <c r="R24" s="16">
        <v>0</v>
      </c>
    </row>
    <row r="25" spans="1:18" ht="35.25" customHeight="1" x14ac:dyDescent="0.25">
      <c r="A25" s="42"/>
      <c r="B25" s="42"/>
      <c r="C25" s="49"/>
      <c r="D25" s="10" t="s">
        <v>21</v>
      </c>
      <c r="E25" s="16" t="s">
        <v>2</v>
      </c>
      <c r="F25" s="10" t="s">
        <v>112</v>
      </c>
      <c r="G25" s="10"/>
      <c r="H25" s="16">
        <v>1642</v>
      </c>
      <c r="I25" s="16">
        <v>0</v>
      </c>
      <c r="J25" s="16">
        <v>0</v>
      </c>
      <c r="K25" s="16">
        <v>0</v>
      </c>
      <c r="L25" s="16">
        <v>0</v>
      </c>
      <c r="M25" s="16">
        <v>0</v>
      </c>
      <c r="N25" s="16">
        <v>0</v>
      </c>
      <c r="O25" s="16">
        <v>0</v>
      </c>
      <c r="P25" s="16">
        <v>0</v>
      </c>
      <c r="Q25" s="16">
        <v>0</v>
      </c>
      <c r="R25" s="16">
        <v>0</v>
      </c>
    </row>
    <row r="26" spans="1:18" ht="53.25" customHeight="1" x14ac:dyDescent="0.25">
      <c r="A26" s="42"/>
      <c r="B26" s="42"/>
      <c r="C26" s="49"/>
      <c r="D26" s="10" t="s">
        <v>4</v>
      </c>
      <c r="E26" s="16" t="s">
        <v>3</v>
      </c>
      <c r="F26" s="10" t="s">
        <v>112</v>
      </c>
      <c r="G26" s="10"/>
      <c r="H26" s="16">
        <v>95.6</v>
      </c>
      <c r="I26" s="16">
        <v>0</v>
      </c>
      <c r="J26" s="16">
        <v>0</v>
      </c>
      <c r="K26" s="16">
        <v>0</v>
      </c>
      <c r="L26" s="16">
        <v>0</v>
      </c>
      <c r="M26" s="16">
        <v>0</v>
      </c>
      <c r="N26" s="16">
        <v>0</v>
      </c>
      <c r="O26" s="16">
        <v>0</v>
      </c>
      <c r="P26" s="16">
        <v>0</v>
      </c>
      <c r="Q26" s="16">
        <v>0</v>
      </c>
      <c r="R26" s="16">
        <v>0</v>
      </c>
    </row>
    <row r="27" spans="1:18" ht="40.5" customHeight="1" x14ac:dyDescent="0.25">
      <c r="A27" s="42" t="s">
        <v>52</v>
      </c>
      <c r="B27" s="42" t="s">
        <v>157</v>
      </c>
      <c r="C27" s="42" t="s">
        <v>26</v>
      </c>
      <c r="D27" s="10" t="s">
        <v>8</v>
      </c>
      <c r="E27" s="16" t="s">
        <v>2</v>
      </c>
      <c r="F27" s="10" t="s">
        <v>112</v>
      </c>
      <c r="G27" s="10"/>
      <c r="H27" s="16">
        <v>130</v>
      </c>
      <c r="I27" s="16">
        <v>142</v>
      </c>
      <c r="J27" s="16">
        <v>154</v>
      </c>
      <c r="K27" s="16">
        <v>161</v>
      </c>
      <c r="L27" s="16">
        <v>164</v>
      </c>
      <c r="M27" s="16">
        <v>170</v>
      </c>
      <c r="N27" s="16">
        <v>174</v>
      </c>
      <c r="O27" s="16">
        <v>174</v>
      </c>
      <c r="P27" s="16">
        <v>174</v>
      </c>
      <c r="Q27" s="16">
        <v>174</v>
      </c>
      <c r="R27" s="16">
        <v>174</v>
      </c>
    </row>
    <row r="28" spans="1:18" ht="39" customHeight="1" x14ac:dyDescent="0.25">
      <c r="A28" s="42"/>
      <c r="B28" s="42"/>
      <c r="C28" s="49"/>
      <c r="D28" s="10" t="s">
        <v>21</v>
      </c>
      <c r="E28" s="16" t="s">
        <v>2</v>
      </c>
      <c r="F28" s="10" t="s">
        <v>112</v>
      </c>
      <c r="G28" s="10"/>
      <c r="H28" s="16">
        <v>1642</v>
      </c>
      <c r="I28" s="16">
        <v>1000</v>
      </c>
      <c r="J28" s="16">
        <v>735</v>
      </c>
      <c r="K28" s="16">
        <v>520</v>
      </c>
      <c r="L28" s="16">
        <v>896</v>
      </c>
      <c r="M28" s="16">
        <v>499</v>
      </c>
      <c r="N28" s="16">
        <v>356</v>
      </c>
      <c r="O28" s="16">
        <v>600</v>
      </c>
      <c r="P28" s="16">
        <v>600</v>
      </c>
      <c r="Q28" s="16">
        <v>600</v>
      </c>
      <c r="R28" s="16">
        <v>600</v>
      </c>
    </row>
    <row r="29" spans="1:18" ht="51.75" customHeight="1" x14ac:dyDescent="0.25">
      <c r="A29" s="42"/>
      <c r="B29" s="42"/>
      <c r="C29" s="49"/>
      <c r="D29" s="10" t="s">
        <v>4</v>
      </c>
      <c r="E29" s="16" t="s">
        <v>3</v>
      </c>
      <c r="F29" s="10" t="s">
        <v>112</v>
      </c>
      <c r="G29" s="10"/>
      <c r="H29" s="16">
        <v>95.6</v>
      </c>
      <c r="I29" s="16">
        <v>65.400000000000006</v>
      </c>
      <c r="J29" s="16">
        <v>78.599999999999994</v>
      </c>
      <c r="K29" s="16">
        <v>63</v>
      </c>
      <c r="L29" s="16">
        <v>39.799999999999997</v>
      </c>
      <c r="M29" s="16">
        <v>44.65</v>
      </c>
      <c r="N29" s="16">
        <v>71</v>
      </c>
      <c r="O29" s="16">
        <v>45</v>
      </c>
      <c r="P29" s="16">
        <v>45</v>
      </c>
      <c r="Q29" s="16">
        <v>45</v>
      </c>
      <c r="R29" s="16">
        <v>45</v>
      </c>
    </row>
    <row r="30" spans="1:18" ht="53.25" customHeight="1" x14ac:dyDescent="0.25">
      <c r="A30" s="42" t="s">
        <v>53</v>
      </c>
      <c r="B30" s="43" t="s">
        <v>127</v>
      </c>
      <c r="C30" s="42" t="s">
        <v>26</v>
      </c>
      <c r="D30" s="10" t="s">
        <v>8</v>
      </c>
      <c r="E30" s="16" t="s">
        <v>2</v>
      </c>
      <c r="F30" s="10" t="s">
        <v>112</v>
      </c>
      <c r="G30" s="10"/>
      <c r="H30" s="16">
        <v>0</v>
      </c>
      <c r="I30" s="16">
        <v>0</v>
      </c>
      <c r="J30" s="16">
        <v>0</v>
      </c>
      <c r="K30" s="16">
        <v>0</v>
      </c>
      <c r="L30" s="16">
        <v>164</v>
      </c>
      <c r="M30" s="16">
        <v>170</v>
      </c>
      <c r="N30" s="16">
        <v>0</v>
      </c>
      <c r="O30" s="16">
        <v>0</v>
      </c>
      <c r="P30" s="16">
        <v>0</v>
      </c>
      <c r="Q30" s="16">
        <v>0</v>
      </c>
      <c r="R30" s="16">
        <v>0</v>
      </c>
    </row>
    <row r="31" spans="1:18" ht="58.5" customHeight="1" x14ac:dyDescent="0.25">
      <c r="A31" s="42"/>
      <c r="B31" s="48"/>
      <c r="C31" s="49"/>
      <c r="D31" s="10" t="s">
        <v>21</v>
      </c>
      <c r="E31" s="16" t="s">
        <v>2</v>
      </c>
      <c r="F31" s="10" t="s">
        <v>112</v>
      </c>
      <c r="G31" s="10"/>
      <c r="H31" s="16">
        <v>0</v>
      </c>
      <c r="I31" s="16">
        <v>0</v>
      </c>
      <c r="J31" s="16">
        <v>0</v>
      </c>
      <c r="K31" s="16">
        <v>0</v>
      </c>
      <c r="L31" s="16">
        <v>896</v>
      </c>
      <c r="M31" s="16">
        <v>200</v>
      </c>
      <c r="N31" s="16">
        <v>0</v>
      </c>
      <c r="O31" s="16">
        <v>0</v>
      </c>
      <c r="P31" s="16">
        <v>0</v>
      </c>
      <c r="Q31" s="16">
        <v>0</v>
      </c>
      <c r="R31" s="16">
        <v>0</v>
      </c>
    </row>
    <row r="32" spans="1:18" ht="119.25" customHeight="1" x14ac:dyDescent="0.25">
      <c r="A32" s="42"/>
      <c r="B32" s="44"/>
      <c r="C32" s="49"/>
      <c r="D32" s="10" t="s">
        <v>4</v>
      </c>
      <c r="E32" s="16" t="s">
        <v>3</v>
      </c>
      <c r="F32" s="10" t="s">
        <v>112</v>
      </c>
      <c r="G32" s="10"/>
      <c r="H32" s="16">
        <v>0</v>
      </c>
      <c r="I32" s="16">
        <v>0</v>
      </c>
      <c r="J32" s="16">
        <v>0</v>
      </c>
      <c r="K32" s="16">
        <v>0</v>
      </c>
      <c r="L32" s="16">
        <v>45</v>
      </c>
      <c r="M32" s="16">
        <v>20</v>
      </c>
      <c r="N32" s="16">
        <v>0</v>
      </c>
      <c r="O32" s="16">
        <v>0</v>
      </c>
      <c r="P32" s="16">
        <v>0</v>
      </c>
      <c r="Q32" s="16">
        <v>0</v>
      </c>
      <c r="R32" s="16">
        <v>0</v>
      </c>
    </row>
    <row r="33" spans="1:18" ht="67.5" customHeight="1" x14ac:dyDescent="0.25">
      <c r="A33" s="42" t="s">
        <v>54</v>
      </c>
      <c r="B33" s="42" t="s">
        <v>37</v>
      </c>
      <c r="C33" s="42" t="s">
        <v>22</v>
      </c>
      <c r="D33" s="10" t="s">
        <v>23</v>
      </c>
      <c r="E33" s="16" t="s">
        <v>1</v>
      </c>
      <c r="F33" s="10" t="s">
        <v>111</v>
      </c>
      <c r="G33" s="10"/>
      <c r="H33" s="18">
        <v>0</v>
      </c>
      <c r="I33" s="18">
        <v>0.60499999999999998</v>
      </c>
      <c r="J33" s="18">
        <v>0</v>
      </c>
      <c r="K33" s="18">
        <v>0</v>
      </c>
      <c r="L33" s="18">
        <v>0</v>
      </c>
      <c r="M33" s="18">
        <v>0</v>
      </c>
      <c r="N33" s="18">
        <v>0</v>
      </c>
      <c r="O33" s="18">
        <v>0</v>
      </c>
      <c r="P33" s="18">
        <v>0</v>
      </c>
      <c r="Q33" s="18">
        <v>0</v>
      </c>
      <c r="R33" s="18">
        <v>0</v>
      </c>
    </row>
    <row r="34" spans="1:18" ht="85.5" customHeight="1" x14ac:dyDescent="0.25">
      <c r="A34" s="42"/>
      <c r="B34" s="42"/>
      <c r="C34" s="42"/>
      <c r="D34" s="10" t="s">
        <v>172</v>
      </c>
      <c r="E34" s="16" t="s">
        <v>1</v>
      </c>
      <c r="F34" s="10" t="s">
        <v>111</v>
      </c>
      <c r="G34" s="10"/>
      <c r="H34" s="18">
        <v>24.59</v>
      </c>
      <c r="I34" s="18">
        <f>H34+8.82+0.3</f>
        <v>33.709999999999994</v>
      </c>
      <c r="J34" s="18">
        <v>0</v>
      </c>
      <c r="K34" s="18">
        <f>I34+2.2</f>
        <v>35.909999999999997</v>
      </c>
      <c r="L34" s="18">
        <f>K34+7</f>
        <v>42.91</v>
      </c>
      <c r="M34" s="18">
        <v>43.4</v>
      </c>
      <c r="N34" s="18">
        <f>M34+9.5</f>
        <v>52.9</v>
      </c>
      <c r="O34" s="18">
        <f>N34</f>
        <v>52.9</v>
      </c>
      <c r="P34" s="18">
        <f>O34</f>
        <v>52.9</v>
      </c>
      <c r="Q34" s="18">
        <f>P34</f>
        <v>52.9</v>
      </c>
      <c r="R34" s="18">
        <f>Q34</f>
        <v>52.9</v>
      </c>
    </row>
    <row r="35" spans="1:18" ht="34.5" customHeight="1" x14ac:dyDescent="0.25">
      <c r="A35" s="42"/>
      <c r="B35" s="42"/>
      <c r="C35" s="42"/>
      <c r="D35" s="10" t="s">
        <v>46</v>
      </c>
      <c r="E35" s="16" t="s">
        <v>0</v>
      </c>
      <c r="F35" s="10" t="s">
        <v>111</v>
      </c>
      <c r="G35" s="10"/>
      <c r="H35" s="25">
        <f>0.668</f>
        <v>0.66800000000000004</v>
      </c>
      <c r="I35" s="18">
        <v>0.2</v>
      </c>
      <c r="J35" s="18">
        <v>0</v>
      </c>
      <c r="K35" s="18">
        <v>0</v>
      </c>
      <c r="L35" s="18">
        <v>0</v>
      </c>
      <c r="M35" s="18">
        <v>0</v>
      </c>
      <c r="N35" s="18">
        <v>0</v>
      </c>
      <c r="O35" s="18">
        <v>0</v>
      </c>
      <c r="P35" s="18">
        <v>0</v>
      </c>
      <c r="Q35" s="18">
        <v>0</v>
      </c>
      <c r="R35" s="18">
        <v>0</v>
      </c>
    </row>
    <row r="36" spans="1:18" ht="114.75" customHeight="1" x14ac:dyDescent="0.25">
      <c r="A36" s="20" t="s">
        <v>55</v>
      </c>
      <c r="B36" s="20" t="s">
        <v>24</v>
      </c>
      <c r="C36" s="10" t="s">
        <v>22</v>
      </c>
      <c r="D36" s="10" t="s">
        <v>25</v>
      </c>
      <c r="E36" s="16" t="s">
        <v>1</v>
      </c>
      <c r="F36" s="10" t="s">
        <v>111</v>
      </c>
      <c r="G36" s="10"/>
      <c r="H36" s="18">
        <v>2.2000000000000002</v>
      </c>
      <c r="I36" s="17">
        <v>0</v>
      </c>
      <c r="J36" s="17">
        <v>0</v>
      </c>
      <c r="K36" s="17">
        <v>0</v>
      </c>
      <c r="L36" s="17">
        <v>0</v>
      </c>
      <c r="M36" s="17">
        <v>0</v>
      </c>
      <c r="N36" s="17">
        <v>0</v>
      </c>
      <c r="O36" s="17">
        <v>0</v>
      </c>
      <c r="P36" s="17">
        <v>0</v>
      </c>
      <c r="Q36" s="17">
        <v>0</v>
      </c>
      <c r="R36" s="17">
        <v>0</v>
      </c>
    </row>
    <row r="37" spans="1:18" ht="63" customHeight="1" x14ac:dyDescent="0.25">
      <c r="A37" s="42" t="s">
        <v>56</v>
      </c>
      <c r="B37" s="42" t="s">
        <v>109</v>
      </c>
      <c r="C37" s="42" t="s">
        <v>22</v>
      </c>
      <c r="D37" s="10" t="s">
        <v>75</v>
      </c>
      <c r="E37" s="16" t="s">
        <v>1</v>
      </c>
      <c r="F37" s="10" t="s">
        <v>111</v>
      </c>
      <c r="G37" s="10"/>
      <c r="H37" s="18">
        <v>0.5</v>
      </c>
      <c r="I37" s="21">
        <v>1</v>
      </c>
      <c r="J37" s="17">
        <v>0</v>
      </c>
      <c r="K37" s="17">
        <v>0</v>
      </c>
      <c r="L37" s="17">
        <v>0</v>
      </c>
      <c r="M37" s="17">
        <v>0</v>
      </c>
      <c r="N37" s="17">
        <v>0</v>
      </c>
      <c r="O37" s="17">
        <v>0</v>
      </c>
      <c r="P37" s="17">
        <v>0</v>
      </c>
      <c r="Q37" s="17">
        <v>0</v>
      </c>
      <c r="R37" s="17">
        <v>0</v>
      </c>
    </row>
    <row r="38" spans="1:18" ht="52.5" customHeight="1" x14ac:dyDescent="0.25">
      <c r="A38" s="42"/>
      <c r="B38" s="42"/>
      <c r="C38" s="42"/>
      <c r="D38" s="10" t="s">
        <v>106</v>
      </c>
      <c r="E38" s="16" t="s">
        <v>5</v>
      </c>
      <c r="F38" s="10" t="s">
        <v>111</v>
      </c>
      <c r="G38" s="10"/>
      <c r="H38" s="17">
        <v>0</v>
      </c>
      <c r="I38" s="17">
        <v>0</v>
      </c>
      <c r="J38" s="17">
        <v>100</v>
      </c>
      <c r="K38" s="17">
        <v>0</v>
      </c>
      <c r="L38" s="17">
        <v>0</v>
      </c>
      <c r="M38" s="17">
        <v>0</v>
      </c>
      <c r="N38" s="17">
        <v>0</v>
      </c>
      <c r="O38" s="17">
        <v>0</v>
      </c>
      <c r="P38" s="17">
        <v>0</v>
      </c>
      <c r="Q38" s="17">
        <v>0</v>
      </c>
      <c r="R38" s="17">
        <v>0</v>
      </c>
    </row>
    <row r="39" spans="1:18" ht="167.25" customHeight="1" x14ac:dyDescent="0.25">
      <c r="A39" s="20" t="s">
        <v>57</v>
      </c>
      <c r="B39" s="20" t="s">
        <v>154</v>
      </c>
      <c r="C39" s="10" t="s">
        <v>22</v>
      </c>
      <c r="D39" s="10" t="s">
        <v>25</v>
      </c>
      <c r="E39" s="16" t="s">
        <v>1</v>
      </c>
      <c r="F39" s="10" t="s">
        <v>111</v>
      </c>
      <c r="G39" s="10"/>
      <c r="H39" s="21">
        <v>0.97</v>
      </c>
      <c r="I39" s="17">
        <v>0</v>
      </c>
      <c r="J39" s="17">
        <v>0</v>
      </c>
      <c r="K39" s="17">
        <v>0</v>
      </c>
      <c r="L39" s="17">
        <v>0</v>
      </c>
      <c r="M39" s="17">
        <v>0</v>
      </c>
      <c r="N39" s="17">
        <v>0</v>
      </c>
      <c r="O39" s="17">
        <v>0</v>
      </c>
      <c r="P39" s="17">
        <v>0</v>
      </c>
      <c r="Q39" s="17">
        <v>0</v>
      </c>
      <c r="R39" s="17">
        <v>0</v>
      </c>
    </row>
    <row r="40" spans="1:18" ht="183" customHeight="1" x14ac:dyDescent="0.25">
      <c r="A40" s="20" t="s">
        <v>58</v>
      </c>
      <c r="B40" s="20" t="s">
        <v>155</v>
      </c>
      <c r="C40" s="10" t="s">
        <v>22</v>
      </c>
      <c r="D40" s="10" t="s">
        <v>25</v>
      </c>
      <c r="E40" s="16" t="s">
        <v>1</v>
      </c>
      <c r="F40" s="10" t="s">
        <v>111</v>
      </c>
      <c r="G40" s="10"/>
      <c r="H40" s="21">
        <v>0.63</v>
      </c>
      <c r="I40" s="17">
        <v>0</v>
      </c>
      <c r="J40" s="17">
        <v>0</v>
      </c>
      <c r="K40" s="17">
        <v>0</v>
      </c>
      <c r="L40" s="17">
        <v>0</v>
      </c>
      <c r="M40" s="17">
        <v>0</v>
      </c>
      <c r="N40" s="17">
        <v>0</v>
      </c>
      <c r="O40" s="17">
        <v>0</v>
      </c>
      <c r="P40" s="17">
        <v>0</v>
      </c>
      <c r="Q40" s="17">
        <v>0</v>
      </c>
      <c r="R40" s="17">
        <v>0</v>
      </c>
    </row>
    <row r="41" spans="1:18" ht="287.25" customHeight="1" x14ac:dyDescent="0.25">
      <c r="A41" s="20" t="s">
        <v>59</v>
      </c>
      <c r="B41" s="20" t="s">
        <v>156</v>
      </c>
      <c r="C41" s="10" t="s">
        <v>22</v>
      </c>
      <c r="D41" s="10" t="s">
        <v>25</v>
      </c>
      <c r="E41" s="16" t="s">
        <v>1</v>
      </c>
      <c r="F41" s="10" t="s">
        <v>111</v>
      </c>
      <c r="G41" s="10"/>
      <c r="H41" s="17">
        <v>0</v>
      </c>
      <c r="I41" s="18">
        <v>1.3</v>
      </c>
      <c r="J41" s="17">
        <v>0</v>
      </c>
      <c r="K41" s="17">
        <v>0</v>
      </c>
      <c r="L41" s="17">
        <v>0</v>
      </c>
      <c r="M41" s="17">
        <v>0</v>
      </c>
      <c r="N41" s="17">
        <v>0</v>
      </c>
      <c r="O41" s="17">
        <v>0</v>
      </c>
      <c r="P41" s="17">
        <v>0</v>
      </c>
      <c r="Q41" s="17">
        <v>0</v>
      </c>
      <c r="R41" s="17">
        <v>0</v>
      </c>
    </row>
    <row r="42" spans="1:18" ht="60.75" customHeight="1" x14ac:dyDescent="0.25">
      <c r="A42" s="42" t="s">
        <v>60</v>
      </c>
      <c r="B42" s="42" t="s">
        <v>162</v>
      </c>
      <c r="C42" s="42" t="s">
        <v>22</v>
      </c>
      <c r="D42" s="10" t="s">
        <v>101</v>
      </c>
      <c r="E42" s="16" t="s">
        <v>5</v>
      </c>
      <c r="F42" s="10" t="s">
        <v>111</v>
      </c>
      <c r="G42" s="10"/>
      <c r="H42" s="18">
        <v>100</v>
      </c>
      <c r="I42" s="17">
        <v>0</v>
      </c>
      <c r="J42" s="17">
        <v>0</v>
      </c>
      <c r="K42" s="17">
        <v>0</v>
      </c>
      <c r="L42" s="17">
        <v>0</v>
      </c>
      <c r="M42" s="17">
        <v>0</v>
      </c>
      <c r="N42" s="17">
        <v>0</v>
      </c>
      <c r="O42" s="17">
        <v>0</v>
      </c>
      <c r="P42" s="17">
        <v>0</v>
      </c>
      <c r="Q42" s="17">
        <v>0</v>
      </c>
      <c r="R42" s="17">
        <v>0</v>
      </c>
    </row>
    <row r="43" spans="1:18" ht="56.25" customHeight="1" x14ac:dyDescent="0.25">
      <c r="A43" s="42"/>
      <c r="B43" s="42"/>
      <c r="C43" s="42"/>
      <c r="D43" s="10" t="s">
        <v>107</v>
      </c>
      <c r="E43" s="16" t="s">
        <v>5</v>
      </c>
      <c r="F43" s="10" t="s">
        <v>111</v>
      </c>
      <c r="G43" s="10"/>
      <c r="H43" s="17">
        <v>0</v>
      </c>
      <c r="I43" s="17">
        <v>0</v>
      </c>
      <c r="J43" s="17">
        <v>0</v>
      </c>
      <c r="K43" s="17">
        <v>100</v>
      </c>
      <c r="L43" s="17">
        <v>0</v>
      </c>
      <c r="M43" s="17">
        <v>0</v>
      </c>
      <c r="N43" s="17">
        <v>0</v>
      </c>
      <c r="O43" s="17">
        <v>0</v>
      </c>
      <c r="P43" s="17">
        <v>0</v>
      </c>
      <c r="Q43" s="17">
        <v>0</v>
      </c>
      <c r="R43" s="17">
        <v>0</v>
      </c>
    </row>
    <row r="44" spans="1:18" ht="162" customHeight="1" x14ac:dyDescent="0.25">
      <c r="A44" s="10" t="s">
        <v>61</v>
      </c>
      <c r="B44" s="10" t="s">
        <v>104</v>
      </c>
      <c r="C44" s="10" t="s">
        <v>22</v>
      </c>
      <c r="D44" s="10" t="s">
        <v>101</v>
      </c>
      <c r="E44" s="16" t="s">
        <v>5</v>
      </c>
      <c r="F44" s="10" t="s">
        <v>111</v>
      </c>
      <c r="G44" s="10"/>
      <c r="H44" s="18">
        <v>22</v>
      </c>
      <c r="I44" s="17">
        <v>100</v>
      </c>
      <c r="J44" s="17">
        <v>0</v>
      </c>
      <c r="K44" s="17">
        <v>0</v>
      </c>
      <c r="L44" s="17">
        <v>0</v>
      </c>
      <c r="M44" s="17">
        <v>0</v>
      </c>
      <c r="N44" s="17">
        <v>0</v>
      </c>
      <c r="O44" s="17">
        <v>0</v>
      </c>
      <c r="P44" s="17">
        <v>0</v>
      </c>
      <c r="Q44" s="17">
        <v>0</v>
      </c>
      <c r="R44" s="17">
        <v>0</v>
      </c>
    </row>
    <row r="45" spans="1:18" ht="42" customHeight="1" x14ac:dyDescent="0.25">
      <c r="A45" s="47" t="s">
        <v>62</v>
      </c>
      <c r="B45" s="43" t="s">
        <v>160</v>
      </c>
      <c r="C45" s="42" t="s">
        <v>22</v>
      </c>
      <c r="D45" s="10" t="s">
        <v>101</v>
      </c>
      <c r="E45" s="16" t="s">
        <v>5</v>
      </c>
      <c r="F45" s="10" t="s">
        <v>111</v>
      </c>
      <c r="G45" s="10"/>
      <c r="H45" s="17">
        <v>100</v>
      </c>
      <c r="I45" s="17">
        <v>0</v>
      </c>
      <c r="J45" s="17">
        <v>0</v>
      </c>
      <c r="K45" s="17">
        <v>0</v>
      </c>
      <c r="L45" s="17">
        <v>0</v>
      </c>
      <c r="M45" s="17">
        <v>0</v>
      </c>
      <c r="N45" s="17">
        <v>0</v>
      </c>
      <c r="O45" s="17">
        <v>0</v>
      </c>
      <c r="P45" s="17">
        <v>0</v>
      </c>
      <c r="Q45" s="17">
        <v>0</v>
      </c>
      <c r="R45" s="17">
        <v>0</v>
      </c>
    </row>
    <row r="46" spans="1:18" ht="85.5" customHeight="1" x14ac:dyDescent="0.25">
      <c r="A46" s="47"/>
      <c r="B46" s="44"/>
      <c r="C46" s="42"/>
      <c r="D46" s="10" t="s">
        <v>78</v>
      </c>
      <c r="E46" s="16" t="s">
        <v>1</v>
      </c>
      <c r="F46" s="10" t="s">
        <v>111</v>
      </c>
      <c r="G46" s="10"/>
      <c r="H46" s="17">
        <v>0</v>
      </c>
      <c r="I46" s="18">
        <v>0.6</v>
      </c>
      <c r="J46" s="17">
        <v>0</v>
      </c>
      <c r="K46" s="17">
        <v>0</v>
      </c>
      <c r="L46" s="17">
        <v>0</v>
      </c>
      <c r="M46" s="17">
        <v>0</v>
      </c>
      <c r="N46" s="17">
        <v>0</v>
      </c>
      <c r="O46" s="17">
        <v>0</v>
      </c>
      <c r="P46" s="17">
        <v>0</v>
      </c>
      <c r="Q46" s="17">
        <v>0</v>
      </c>
      <c r="R46" s="17">
        <v>0</v>
      </c>
    </row>
    <row r="47" spans="1:18" ht="117" customHeight="1" x14ac:dyDescent="0.25">
      <c r="A47" s="10" t="s">
        <v>88</v>
      </c>
      <c r="B47" s="10" t="s">
        <v>159</v>
      </c>
      <c r="C47" s="10" t="s">
        <v>22</v>
      </c>
      <c r="D47" s="10" t="s">
        <v>101</v>
      </c>
      <c r="E47" s="16" t="s">
        <v>5</v>
      </c>
      <c r="F47" s="10" t="s">
        <v>111</v>
      </c>
      <c r="G47" s="10"/>
      <c r="H47" s="17">
        <v>100</v>
      </c>
      <c r="I47" s="17">
        <v>0</v>
      </c>
      <c r="J47" s="17">
        <v>0</v>
      </c>
      <c r="K47" s="17">
        <v>0</v>
      </c>
      <c r="L47" s="17">
        <v>0</v>
      </c>
      <c r="M47" s="17">
        <v>0</v>
      </c>
      <c r="N47" s="17">
        <v>0</v>
      </c>
      <c r="O47" s="17">
        <v>0</v>
      </c>
      <c r="P47" s="17">
        <v>0</v>
      </c>
      <c r="Q47" s="17">
        <v>0</v>
      </c>
      <c r="R47" s="17">
        <v>0</v>
      </c>
    </row>
    <row r="48" spans="1:18" ht="115.5" customHeight="1" x14ac:dyDescent="0.25">
      <c r="A48" s="10" t="s">
        <v>128</v>
      </c>
      <c r="B48" s="10" t="s">
        <v>161</v>
      </c>
      <c r="C48" s="10" t="s">
        <v>22</v>
      </c>
      <c r="D48" s="10" t="s">
        <v>101</v>
      </c>
      <c r="E48" s="16" t="s">
        <v>5</v>
      </c>
      <c r="F48" s="10" t="s">
        <v>111</v>
      </c>
      <c r="G48" s="10"/>
      <c r="H48" s="17">
        <v>0</v>
      </c>
      <c r="I48" s="17">
        <v>100</v>
      </c>
      <c r="J48" s="17">
        <v>0</v>
      </c>
      <c r="K48" s="17">
        <v>0</v>
      </c>
      <c r="L48" s="17">
        <v>0</v>
      </c>
      <c r="M48" s="17">
        <v>0</v>
      </c>
      <c r="N48" s="17">
        <v>0</v>
      </c>
      <c r="O48" s="17">
        <v>0</v>
      </c>
      <c r="P48" s="17">
        <v>0</v>
      </c>
      <c r="Q48" s="17">
        <v>0</v>
      </c>
      <c r="R48" s="17">
        <v>0</v>
      </c>
    </row>
    <row r="49" spans="1:18" ht="38.25" customHeight="1" x14ac:dyDescent="0.25">
      <c r="A49" s="43" t="s">
        <v>141</v>
      </c>
      <c r="B49" s="43" t="s">
        <v>163</v>
      </c>
      <c r="C49" s="43" t="s">
        <v>26</v>
      </c>
      <c r="D49" s="20" t="s">
        <v>11</v>
      </c>
      <c r="E49" s="16" t="s">
        <v>2</v>
      </c>
      <c r="F49" s="10" t="s">
        <v>112</v>
      </c>
      <c r="G49" s="10"/>
      <c r="H49" s="17">
        <v>1</v>
      </c>
      <c r="I49" s="17">
        <v>1</v>
      </c>
      <c r="J49" s="17">
        <v>0</v>
      </c>
      <c r="K49" s="18">
        <v>0</v>
      </c>
      <c r="L49" s="17">
        <v>0</v>
      </c>
      <c r="M49" s="17">
        <v>0</v>
      </c>
      <c r="N49" s="17">
        <v>0</v>
      </c>
      <c r="O49" s="17">
        <v>0</v>
      </c>
      <c r="P49" s="17">
        <v>0</v>
      </c>
      <c r="Q49" s="17">
        <v>0</v>
      </c>
      <c r="R49" s="17">
        <v>0</v>
      </c>
    </row>
    <row r="50" spans="1:18" ht="67.5" customHeight="1" x14ac:dyDescent="0.25">
      <c r="A50" s="45"/>
      <c r="B50" s="45"/>
      <c r="C50" s="45"/>
      <c r="D50" s="10" t="s">
        <v>76</v>
      </c>
      <c r="E50" s="16" t="s">
        <v>2</v>
      </c>
      <c r="F50" s="10" t="s">
        <v>112</v>
      </c>
      <c r="G50" s="10"/>
      <c r="H50" s="16">
        <v>1</v>
      </c>
      <c r="I50" s="16">
        <v>0</v>
      </c>
      <c r="J50" s="16">
        <v>0</v>
      </c>
      <c r="K50" s="16">
        <v>0</v>
      </c>
      <c r="L50" s="16">
        <v>0</v>
      </c>
      <c r="M50" s="16">
        <v>0</v>
      </c>
      <c r="N50" s="16">
        <v>0</v>
      </c>
      <c r="O50" s="16">
        <v>0</v>
      </c>
      <c r="P50" s="16">
        <v>0</v>
      </c>
      <c r="Q50" s="16">
        <v>0</v>
      </c>
      <c r="R50" s="16">
        <v>0</v>
      </c>
    </row>
    <row r="51" spans="1:18" ht="69" customHeight="1" x14ac:dyDescent="0.25">
      <c r="A51" s="45"/>
      <c r="B51" s="45"/>
      <c r="C51" s="45"/>
      <c r="D51" s="10" t="s">
        <v>77</v>
      </c>
      <c r="E51" s="16" t="s">
        <v>2</v>
      </c>
      <c r="F51" s="10" t="s">
        <v>112</v>
      </c>
      <c r="G51" s="10"/>
      <c r="H51" s="16">
        <v>5</v>
      </c>
      <c r="I51" s="16">
        <v>4</v>
      </c>
      <c r="J51" s="16">
        <v>0</v>
      </c>
      <c r="K51" s="16">
        <v>0</v>
      </c>
      <c r="L51" s="16">
        <v>0</v>
      </c>
      <c r="M51" s="16">
        <v>0</v>
      </c>
      <c r="N51" s="16">
        <v>0</v>
      </c>
      <c r="O51" s="16">
        <v>0</v>
      </c>
      <c r="P51" s="16">
        <v>0</v>
      </c>
      <c r="Q51" s="16">
        <v>0</v>
      </c>
      <c r="R51" s="16">
        <v>0</v>
      </c>
    </row>
    <row r="52" spans="1:18" ht="35.25" customHeight="1" x14ac:dyDescent="0.25">
      <c r="A52" s="45"/>
      <c r="B52" s="45"/>
      <c r="C52" s="45"/>
      <c r="D52" s="10" t="s">
        <v>79</v>
      </c>
      <c r="E52" s="16" t="s">
        <v>2</v>
      </c>
      <c r="F52" s="10" t="s">
        <v>112</v>
      </c>
      <c r="G52" s="10"/>
      <c r="H52" s="16">
        <v>0</v>
      </c>
      <c r="I52" s="16">
        <v>1</v>
      </c>
      <c r="J52" s="16">
        <v>6</v>
      </c>
      <c r="K52" s="16">
        <v>4</v>
      </c>
      <c r="L52" s="16">
        <v>1</v>
      </c>
      <c r="M52" s="16">
        <v>0</v>
      </c>
      <c r="N52" s="16">
        <v>0</v>
      </c>
      <c r="O52" s="16">
        <v>0</v>
      </c>
      <c r="P52" s="16">
        <v>0</v>
      </c>
      <c r="Q52" s="16">
        <v>0</v>
      </c>
      <c r="R52" s="16">
        <v>0</v>
      </c>
    </row>
    <row r="53" spans="1:18" ht="33.75" customHeight="1" x14ac:dyDescent="0.25">
      <c r="A53" s="45"/>
      <c r="B53" s="45"/>
      <c r="C53" s="45"/>
      <c r="D53" s="10" t="s">
        <v>102</v>
      </c>
      <c r="E53" s="16" t="s">
        <v>2</v>
      </c>
      <c r="F53" s="10" t="s">
        <v>112</v>
      </c>
      <c r="G53" s="10"/>
      <c r="H53" s="16">
        <v>0</v>
      </c>
      <c r="I53" s="16">
        <v>0</v>
      </c>
      <c r="J53" s="16">
        <v>0</v>
      </c>
      <c r="K53" s="16">
        <v>244</v>
      </c>
      <c r="L53" s="17">
        <v>0</v>
      </c>
      <c r="M53" s="17">
        <v>22</v>
      </c>
      <c r="N53" s="16">
        <v>0</v>
      </c>
      <c r="O53" s="16">
        <v>0</v>
      </c>
      <c r="P53" s="17">
        <v>0</v>
      </c>
      <c r="Q53" s="17">
        <v>0</v>
      </c>
      <c r="R53" s="17">
        <v>0</v>
      </c>
    </row>
    <row r="54" spans="1:18" ht="72.75" customHeight="1" x14ac:dyDescent="0.25">
      <c r="A54" s="46"/>
      <c r="B54" s="46"/>
      <c r="C54" s="46"/>
      <c r="D54" s="10" t="s">
        <v>137</v>
      </c>
      <c r="E54" s="16" t="s">
        <v>138</v>
      </c>
      <c r="F54" s="10"/>
      <c r="G54" s="10"/>
      <c r="H54" s="16">
        <v>0</v>
      </c>
      <c r="I54" s="16">
        <v>0</v>
      </c>
      <c r="J54" s="16">
        <v>0</v>
      </c>
      <c r="K54" s="16">
        <v>0</v>
      </c>
      <c r="L54" s="16">
        <v>10</v>
      </c>
      <c r="M54" s="16">
        <v>0</v>
      </c>
      <c r="N54" s="16">
        <v>0</v>
      </c>
      <c r="O54" s="16">
        <v>0</v>
      </c>
      <c r="P54" s="16">
        <v>0</v>
      </c>
      <c r="Q54" s="16">
        <v>0</v>
      </c>
      <c r="R54" s="16">
        <v>0</v>
      </c>
    </row>
    <row r="55" spans="1:18" ht="65.25" customHeight="1" x14ac:dyDescent="0.25">
      <c r="A55" s="43" t="s">
        <v>142</v>
      </c>
      <c r="B55" s="43" t="s">
        <v>129</v>
      </c>
      <c r="C55" s="43" t="s">
        <v>26</v>
      </c>
      <c r="D55" s="10" t="s">
        <v>11</v>
      </c>
      <c r="E55" s="16" t="s">
        <v>2</v>
      </c>
      <c r="F55" s="10"/>
      <c r="G55" s="10"/>
      <c r="H55" s="16">
        <v>0</v>
      </c>
      <c r="I55" s="16">
        <v>0</v>
      </c>
      <c r="J55" s="16">
        <v>0</v>
      </c>
      <c r="K55" s="16">
        <v>0</v>
      </c>
      <c r="L55" s="16">
        <v>2</v>
      </c>
      <c r="M55" s="16">
        <v>0</v>
      </c>
      <c r="N55" s="16">
        <v>0</v>
      </c>
      <c r="O55" s="16">
        <v>0</v>
      </c>
      <c r="P55" s="16">
        <v>0</v>
      </c>
      <c r="Q55" s="16">
        <v>0</v>
      </c>
      <c r="R55" s="16">
        <v>0</v>
      </c>
    </row>
    <row r="56" spans="1:18" ht="73.5" customHeight="1" x14ac:dyDescent="0.25">
      <c r="A56" s="48"/>
      <c r="B56" s="48"/>
      <c r="C56" s="48"/>
      <c r="D56" s="10" t="s">
        <v>79</v>
      </c>
      <c r="E56" s="16" t="s">
        <v>2</v>
      </c>
      <c r="F56" s="10"/>
      <c r="G56" s="10"/>
      <c r="H56" s="16">
        <v>0</v>
      </c>
      <c r="I56" s="16">
        <v>0</v>
      </c>
      <c r="J56" s="16">
        <v>0</v>
      </c>
      <c r="K56" s="16">
        <v>0</v>
      </c>
      <c r="L56" s="16">
        <v>3</v>
      </c>
      <c r="M56" s="16">
        <v>0</v>
      </c>
      <c r="N56" s="16">
        <v>0</v>
      </c>
      <c r="O56" s="16">
        <v>0</v>
      </c>
      <c r="P56" s="16">
        <v>0</v>
      </c>
      <c r="Q56" s="16">
        <v>0</v>
      </c>
      <c r="R56" s="16">
        <v>0</v>
      </c>
    </row>
    <row r="57" spans="1:18" ht="137.25" customHeight="1" x14ac:dyDescent="0.25">
      <c r="A57" s="44"/>
      <c r="B57" s="44"/>
      <c r="C57" s="44"/>
      <c r="D57" s="10" t="s">
        <v>102</v>
      </c>
      <c r="E57" s="16" t="s">
        <v>2</v>
      </c>
      <c r="F57" s="10"/>
      <c r="G57" s="10"/>
      <c r="H57" s="16">
        <v>0</v>
      </c>
      <c r="I57" s="16">
        <v>0</v>
      </c>
      <c r="J57" s="16">
        <v>0</v>
      </c>
      <c r="K57" s="16">
        <v>0</v>
      </c>
      <c r="L57" s="16">
        <v>100</v>
      </c>
      <c r="M57" s="17">
        <v>0</v>
      </c>
      <c r="N57" s="17">
        <v>0</v>
      </c>
      <c r="O57" s="17">
        <v>0</v>
      </c>
      <c r="P57" s="16">
        <v>0</v>
      </c>
      <c r="Q57" s="16">
        <v>0</v>
      </c>
      <c r="R57" s="16">
        <v>0</v>
      </c>
    </row>
    <row r="58" spans="1:18" ht="144" customHeight="1" x14ac:dyDescent="0.25">
      <c r="A58" s="10" t="s">
        <v>99</v>
      </c>
      <c r="B58" s="10" t="s">
        <v>86</v>
      </c>
      <c r="C58" s="10" t="s">
        <v>22</v>
      </c>
      <c r="D58" s="10" t="s">
        <v>87</v>
      </c>
      <c r="E58" s="16" t="s">
        <v>85</v>
      </c>
      <c r="F58" s="10" t="s">
        <v>111</v>
      </c>
      <c r="G58" s="10"/>
      <c r="H58" s="16">
        <v>0</v>
      </c>
      <c r="I58" s="16">
        <v>4.8000000000000001E-2</v>
      </c>
      <c r="J58" s="16">
        <v>0</v>
      </c>
      <c r="K58" s="16">
        <v>0</v>
      </c>
      <c r="L58" s="16">
        <v>0</v>
      </c>
      <c r="M58" s="16">
        <v>0</v>
      </c>
      <c r="N58" s="16">
        <v>0</v>
      </c>
      <c r="O58" s="16">
        <v>0</v>
      </c>
      <c r="P58" s="16">
        <v>0</v>
      </c>
      <c r="Q58" s="16">
        <v>0</v>
      </c>
      <c r="R58" s="16">
        <v>0</v>
      </c>
    </row>
    <row r="59" spans="1:18" ht="45" customHeight="1" x14ac:dyDescent="0.25">
      <c r="A59" s="43" t="s">
        <v>130</v>
      </c>
      <c r="B59" s="43" t="s">
        <v>188</v>
      </c>
      <c r="C59" s="43" t="s">
        <v>22</v>
      </c>
      <c r="D59" s="10" t="s">
        <v>101</v>
      </c>
      <c r="E59" s="16" t="s">
        <v>5</v>
      </c>
      <c r="F59" s="10" t="s">
        <v>111</v>
      </c>
      <c r="G59" s="10"/>
      <c r="H59" s="16">
        <v>0</v>
      </c>
      <c r="I59" s="16">
        <v>0</v>
      </c>
      <c r="J59" s="16">
        <v>0</v>
      </c>
      <c r="K59" s="16">
        <v>35</v>
      </c>
      <c r="L59" s="16">
        <v>100</v>
      </c>
      <c r="M59" s="16">
        <v>0</v>
      </c>
      <c r="N59" s="16">
        <v>0</v>
      </c>
      <c r="O59" s="16">
        <v>0</v>
      </c>
      <c r="P59" s="16">
        <v>0</v>
      </c>
      <c r="Q59" s="16">
        <v>0</v>
      </c>
      <c r="R59" s="16">
        <v>0</v>
      </c>
    </row>
    <row r="60" spans="1:18" ht="109.5" customHeight="1" x14ac:dyDescent="0.25">
      <c r="A60" s="44"/>
      <c r="B60" s="44"/>
      <c r="C60" s="44"/>
      <c r="D60" s="10" t="s">
        <v>150</v>
      </c>
      <c r="E60" s="16" t="s">
        <v>138</v>
      </c>
      <c r="F60" s="10"/>
      <c r="G60" s="10"/>
      <c r="H60" s="16">
        <v>0</v>
      </c>
      <c r="I60" s="16">
        <v>0</v>
      </c>
      <c r="J60" s="16">
        <v>0</v>
      </c>
      <c r="K60" s="16">
        <v>0</v>
      </c>
      <c r="L60" s="16">
        <v>0</v>
      </c>
      <c r="M60" s="16">
        <v>1</v>
      </c>
      <c r="N60" s="16">
        <v>0</v>
      </c>
      <c r="O60" s="16">
        <v>0</v>
      </c>
      <c r="P60" s="16">
        <v>0</v>
      </c>
      <c r="Q60" s="16">
        <v>0</v>
      </c>
      <c r="R60" s="16">
        <v>0</v>
      </c>
    </row>
    <row r="61" spans="1:18" ht="31.5" customHeight="1" x14ac:dyDescent="0.25">
      <c r="A61" s="43" t="s">
        <v>143</v>
      </c>
      <c r="B61" s="43" t="s">
        <v>214</v>
      </c>
      <c r="C61" s="43" t="s">
        <v>245</v>
      </c>
      <c r="D61" s="10" t="s">
        <v>132</v>
      </c>
      <c r="E61" s="16" t="s">
        <v>1</v>
      </c>
      <c r="F61" s="10" t="s">
        <v>111</v>
      </c>
      <c r="G61" s="10"/>
      <c r="H61" s="16">
        <v>0</v>
      </c>
      <c r="I61" s="16">
        <v>0</v>
      </c>
      <c r="J61" s="16">
        <v>2.2999999999999998</v>
      </c>
      <c r="K61" s="16">
        <v>0</v>
      </c>
      <c r="L61" s="16">
        <f>K61+0.96</f>
        <v>0.96</v>
      </c>
      <c r="M61" s="16">
        <v>0</v>
      </c>
      <c r="N61" s="16">
        <v>0</v>
      </c>
      <c r="O61" s="16">
        <f>0.7-0.7</f>
        <v>0</v>
      </c>
      <c r="P61" s="16">
        <v>0</v>
      </c>
      <c r="Q61" s="16">
        <v>0</v>
      </c>
      <c r="R61" s="16">
        <v>0</v>
      </c>
    </row>
    <row r="62" spans="1:18" ht="31.5" x14ac:dyDescent="0.25">
      <c r="A62" s="48"/>
      <c r="B62" s="48"/>
      <c r="C62" s="48"/>
      <c r="D62" s="10" t="s">
        <v>46</v>
      </c>
      <c r="E62" s="16" t="s">
        <v>1</v>
      </c>
      <c r="F62" s="10" t="s">
        <v>111</v>
      </c>
      <c r="G62" s="10"/>
      <c r="H62" s="16">
        <v>0</v>
      </c>
      <c r="I62" s="16">
        <v>0</v>
      </c>
      <c r="J62" s="16">
        <v>1.9</v>
      </c>
      <c r="K62" s="18">
        <v>6.5</v>
      </c>
      <c r="L62" s="17">
        <v>0</v>
      </c>
      <c r="M62" s="17">
        <v>0</v>
      </c>
      <c r="N62" s="18">
        <v>11.5</v>
      </c>
      <c r="O62" s="18">
        <v>3.72</v>
      </c>
      <c r="P62" s="17">
        <v>0</v>
      </c>
      <c r="Q62" s="17">
        <v>0</v>
      </c>
      <c r="R62" s="17">
        <v>0</v>
      </c>
    </row>
    <row r="63" spans="1:18" ht="31.5" x14ac:dyDescent="0.25">
      <c r="A63" s="48"/>
      <c r="B63" s="48"/>
      <c r="C63" s="48"/>
      <c r="D63" s="10" t="s">
        <v>97</v>
      </c>
      <c r="E63" s="16" t="s">
        <v>1</v>
      </c>
      <c r="F63" s="10" t="s">
        <v>111</v>
      </c>
      <c r="G63" s="10"/>
      <c r="H63" s="16">
        <v>0</v>
      </c>
      <c r="I63" s="16">
        <v>0</v>
      </c>
      <c r="J63" s="16">
        <v>7</v>
      </c>
      <c r="K63" s="16">
        <v>0</v>
      </c>
      <c r="L63" s="16">
        <v>0</v>
      </c>
      <c r="M63" s="16">
        <v>0</v>
      </c>
      <c r="N63" s="16">
        <v>0</v>
      </c>
      <c r="O63" s="16">
        <v>0</v>
      </c>
      <c r="P63" s="16">
        <v>0</v>
      </c>
      <c r="Q63" s="16">
        <v>0</v>
      </c>
      <c r="R63" s="16">
        <v>0</v>
      </c>
    </row>
    <row r="64" spans="1:18" ht="86.25" customHeight="1" x14ac:dyDescent="0.25">
      <c r="A64" s="48"/>
      <c r="B64" s="48"/>
      <c r="C64" s="48"/>
      <c r="D64" s="10" t="s">
        <v>74</v>
      </c>
      <c r="E64" s="16" t="s">
        <v>1</v>
      </c>
      <c r="F64" s="10" t="s">
        <v>111</v>
      </c>
      <c r="G64" s="10"/>
      <c r="H64" s="16">
        <v>0</v>
      </c>
      <c r="I64" s="16">
        <v>0</v>
      </c>
      <c r="J64" s="16">
        <v>41</v>
      </c>
      <c r="K64" s="16">
        <f>J64+5.87</f>
        <v>46.87</v>
      </c>
      <c r="L64" s="26">
        <f>K64+11.1</f>
        <v>57.97</v>
      </c>
      <c r="M64" s="27">
        <v>66.8</v>
      </c>
      <c r="N64" s="28">
        <f>M64+9.56</f>
        <v>76.36</v>
      </c>
      <c r="O64" s="28">
        <f>N64+2.75+1.4</f>
        <v>80.510000000000005</v>
      </c>
      <c r="P64" s="29">
        <f>O64+8.41</f>
        <v>88.92</v>
      </c>
      <c r="Q64" s="16">
        <v>101.43</v>
      </c>
      <c r="R64" s="16">
        <f>Q64</f>
        <v>101.43</v>
      </c>
    </row>
    <row r="65" spans="1:18" ht="34.5" customHeight="1" x14ac:dyDescent="0.25">
      <c r="A65" s="48"/>
      <c r="B65" s="48"/>
      <c r="C65" s="48"/>
      <c r="D65" s="10" t="s">
        <v>91</v>
      </c>
      <c r="E65" s="16" t="s">
        <v>2</v>
      </c>
      <c r="F65" s="10" t="s">
        <v>113</v>
      </c>
      <c r="G65" s="10"/>
      <c r="H65" s="17">
        <v>0</v>
      </c>
      <c r="I65" s="17">
        <v>0</v>
      </c>
      <c r="J65" s="17">
        <v>25</v>
      </c>
      <c r="K65" s="17">
        <v>23</v>
      </c>
      <c r="L65" s="17">
        <v>23</v>
      </c>
      <c r="M65" s="17">
        <v>18</v>
      </c>
      <c r="N65" s="17">
        <v>18</v>
      </c>
      <c r="O65" s="17">
        <v>17</v>
      </c>
      <c r="P65" s="16">
        <v>17</v>
      </c>
      <c r="Q65" s="16">
        <v>17</v>
      </c>
      <c r="R65" s="16">
        <v>0</v>
      </c>
    </row>
    <row r="66" spans="1:18" ht="78" customHeight="1" x14ac:dyDescent="0.25">
      <c r="A66" s="48"/>
      <c r="B66" s="48"/>
      <c r="C66" s="48"/>
      <c r="D66" s="10" t="s">
        <v>122</v>
      </c>
      <c r="E66" s="16" t="s">
        <v>2</v>
      </c>
      <c r="F66" s="10"/>
      <c r="G66" s="10"/>
      <c r="H66" s="17">
        <v>0</v>
      </c>
      <c r="I66" s="17">
        <v>0</v>
      </c>
      <c r="J66" s="17">
        <v>0</v>
      </c>
      <c r="K66" s="17">
        <v>1</v>
      </c>
      <c r="L66" s="17">
        <v>0</v>
      </c>
      <c r="M66" s="17">
        <v>0</v>
      </c>
      <c r="N66" s="17">
        <v>0</v>
      </c>
      <c r="O66" s="17">
        <v>0</v>
      </c>
      <c r="P66" s="17">
        <v>0</v>
      </c>
      <c r="Q66" s="17">
        <v>0</v>
      </c>
      <c r="R66" s="17">
        <v>0</v>
      </c>
    </row>
    <row r="67" spans="1:18" ht="63" customHeight="1" x14ac:dyDescent="0.25">
      <c r="A67" s="48"/>
      <c r="B67" s="48"/>
      <c r="C67" s="48"/>
      <c r="D67" s="10" t="s">
        <v>135</v>
      </c>
      <c r="E67" s="16" t="s">
        <v>2</v>
      </c>
      <c r="F67" s="24"/>
      <c r="G67" s="24"/>
      <c r="H67" s="17">
        <v>0</v>
      </c>
      <c r="I67" s="17">
        <v>0</v>
      </c>
      <c r="J67" s="17">
        <v>0</v>
      </c>
      <c r="K67" s="17">
        <v>0</v>
      </c>
      <c r="L67" s="17">
        <v>1</v>
      </c>
      <c r="M67" s="17">
        <v>0</v>
      </c>
      <c r="N67" s="17">
        <v>0</v>
      </c>
      <c r="O67" s="17">
        <v>0</v>
      </c>
      <c r="P67" s="17">
        <v>0</v>
      </c>
      <c r="Q67" s="17">
        <v>0</v>
      </c>
      <c r="R67" s="17">
        <v>0</v>
      </c>
    </row>
    <row r="68" spans="1:18" ht="57" customHeight="1" x14ac:dyDescent="0.25">
      <c r="A68" s="48"/>
      <c r="B68" s="48"/>
      <c r="C68" s="48"/>
      <c r="D68" s="10" t="s">
        <v>136</v>
      </c>
      <c r="E68" s="16" t="s">
        <v>2</v>
      </c>
      <c r="F68" s="24"/>
      <c r="G68" s="24"/>
      <c r="H68" s="17">
        <v>0</v>
      </c>
      <c r="I68" s="17">
        <v>0</v>
      </c>
      <c r="J68" s="17">
        <v>0</v>
      </c>
      <c r="K68" s="17">
        <v>0</v>
      </c>
      <c r="L68" s="17">
        <v>82</v>
      </c>
      <c r="M68" s="17">
        <v>0</v>
      </c>
      <c r="N68" s="17">
        <f>2-2</f>
        <v>0</v>
      </c>
      <c r="O68" s="17">
        <v>1</v>
      </c>
      <c r="P68" s="17">
        <v>0</v>
      </c>
      <c r="Q68" s="17">
        <v>0</v>
      </c>
      <c r="R68" s="17">
        <v>0</v>
      </c>
    </row>
    <row r="69" spans="1:18" ht="80.25" customHeight="1" x14ac:dyDescent="0.25">
      <c r="A69" s="48"/>
      <c r="B69" s="48"/>
      <c r="C69" s="48"/>
      <c r="D69" s="10" t="s">
        <v>179</v>
      </c>
      <c r="E69" s="16" t="s">
        <v>1</v>
      </c>
      <c r="F69" s="24"/>
      <c r="G69" s="24"/>
      <c r="H69" s="17" t="s">
        <v>167</v>
      </c>
      <c r="I69" s="17" t="s">
        <v>167</v>
      </c>
      <c r="J69" s="17" t="s">
        <v>167</v>
      </c>
      <c r="K69" s="17" t="s">
        <v>167</v>
      </c>
      <c r="L69" s="17" t="s">
        <v>167</v>
      </c>
      <c r="M69" s="25">
        <v>2.4E-2</v>
      </c>
      <c r="N69" s="17">
        <v>0</v>
      </c>
      <c r="O69" s="17">
        <v>0</v>
      </c>
      <c r="P69" s="17">
        <v>0</v>
      </c>
      <c r="Q69" s="17">
        <v>0</v>
      </c>
      <c r="R69" s="17">
        <v>0</v>
      </c>
    </row>
    <row r="70" spans="1:18" ht="81" customHeight="1" x14ac:dyDescent="0.25">
      <c r="A70" s="48"/>
      <c r="B70" s="48"/>
      <c r="C70" s="48"/>
      <c r="D70" s="10" t="s">
        <v>180</v>
      </c>
      <c r="E70" s="16" t="s">
        <v>138</v>
      </c>
      <c r="F70" s="24"/>
      <c r="G70" s="24"/>
      <c r="H70" s="17" t="s">
        <v>167</v>
      </c>
      <c r="I70" s="17" t="s">
        <v>167</v>
      </c>
      <c r="J70" s="17" t="s">
        <v>167</v>
      </c>
      <c r="K70" s="17" t="s">
        <v>167</v>
      </c>
      <c r="L70" s="17" t="s">
        <v>167</v>
      </c>
      <c r="M70" s="17">
        <v>0</v>
      </c>
      <c r="N70" s="17">
        <v>1</v>
      </c>
      <c r="O70" s="17">
        <v>1</v>
      </c>
      <c r="P70" s="17">
        <v>0</v>
      </c>
      <c r="Q70" s="17">
        <v>0</v>
      </c>
      <c r="R70" s="17">
        <v>0</v>
      </c>
    </row>
    <row r="71" spans="1:18" ht="68.25" customHeight="1" x14ac:dyDescent="0.25">
      <c r="A71" s="48"/>
      <c r="B71" s="48"/>
      <c r="C71" s="48"/>
      <c r="D71" s="10" t="s">
        <v>178</v>
      </c>
      <c r="E71" s="16" t="s">
        <v>13</v>
      </c>
      <c r="F71" s="24"/>
      <c r="G71" s="24"/>
      <c r="H71" s="17" t="s">
        <v>167</v>
      </c>
      <c r="I71" s="17" t="s">
        <v>167</v>
      </c>
      <c r="J71" s="17" t="s">
        <v>167</v>
      </c>
      <c r="K71" s="17" t="s">
        <v>167</v>
      </c>
      <c r="L71" s="17" t="s">
        <v>167</v>
      </c>
      <c r="M71" s="17">
        <v>1</v>
      </c>
      <c r="N71" s="17">
        <v>0</v>
      </c>
      <c r="O71" s="17">
        <v>0</v>
      </c>
      <c r="P71" s="17">
        <v>0</v>
      </c>
      <c r="Q71" s="17">
        <v>0</v>
      </c>
      <c r="R71" s="17">
        <v>0</v>
      </c>
    </row>
    <row r="72" spans="1:18" ht="159.75" customHeight="1" x14ac:dyDescent="0.25">
      <c r="A72" s="48"/>
      <c r="B72" s="48"/>
      <c r="C72" s="48"/>
      <c r="D72" s="10" t="s">
        <v>262</v>
      </c>
      <c r="E72" s="16" t="s">
        <v>13</v>
      </c>
      <c r="F72" s="24"/>
      <c r="G72" s="24"/>
      <c r="H72" s="17" t="s">
        <v>167</v>
      </c>
      <c r="I72" s="17" t="s">
        <v>167</v>
      </c>
      <c r="J72" s="17" t="s">
        <v>167</v>
      </c>
      <c r="K72" s="17" t="s">
        <v>167</v>
      </c>
      <c r="L72" s="17" t="s">
        <v>167</v>
      </c>
      <c r="M72" s="17">
        <v>1</v>
      </c>
      <c r="N72" s="17">
        <v>1</v>
      </c>
      <c r="O72" s="17">
        <v>0</v>
      </c>
      <c r="P72" s="17">
        <v>0</v>
      </c>
      <c r="Q72" s="17">
        <v>0</v>
      </c>
      <c r="R72" s="17">
        <v>0</v>
      </c>
    </row>
    <row r="73" spans="1:18" ht="31.5" x14ac:dyDescent="0.25">
      <c r="A73" s="48"/>
      <c r="B73" s="48"/>
      <c r="C73" s="48"/>
      <c r="D73" s="10" t="s">
        <v>101</v>
      </c>
      <c r="E73" s="16" t="s">
        <v>5</v>
      </c>
      <c r="F73" s="24"/>
      <c r="G73" s="24"/>
      <c r="H73" s="17" t="s">
        <v>167</v>
      </c>
      <c r="I73" s="17" t="s">
        <v>167</v>
      </c>
      <c r="J73" s="17" t="s">
        <v>167</v>
      </c>
      <c r="K73" s="17" t="s">
        <v>167</v>
      </c>
      <c r="L73" s="17" t="s">
        <v>167</v>
      </c>
      <c r="M73" s="17" t="s">
        <v>167</v>
      </c>
      <c r="N73" s="17">
        <v>100</v>
      </c>
      <c r="O73" s="17">
        <v>100</v>
      </c>
      <c r="P73" s="17">
        <v>100</v>
      </c>
      <c r="Q73" s="17">
        <v>0</v>
      </c>
      <c r="R73" s="17">
        <v>0</v>
      </c>
    </row>
    <row r="74" spans="1:18" ht="31.5" x14ac:dyDescent="0.25">
      <c r="A74" s="48"/>
      <c r="B74" s="48"/>
      <c r="C74" s="48"/>
      <c r="D74" s="10" t="s">
        <v>195</v>
      </c>
      <c r="E74" s="16" t="s">
        <v>174</v>
      </c>
      <c r="F74" s="24"/>
      <c r="G74" s="24"/>
      <c r="H74" s="17" t="s">
        <v>167</v>
      </c>
      <c r="I74" s="17" t="s">
        <v>167</v>
      </c>
      <c r="J74" s="17" t="s">
        <v>167</v>
      </c>
      <c r="K74" s="17" t="s">
        <v>167</v>
      </c>
      <c r="L74" s="17" t="s">
        <v>167</v>
      </c>
      <c r="M74" s="18">
        <v>14892</v>
      </c>
      <c r="N74" s="17">
        <v>0</v>
      </c>
      <c r="O74" s="17">
        <v>0</v>
      </c>
      <c r="P74" s="17">
        <v>0</v>
      </c>
      <c r="Q74" s="17">
        <v>0</v>
      </c>
      <c r="R74" s="17">
        <v>0</v>
      </c>
    </row>
    <row r="75" spans="1:18" ht="24" customHeight="1" x14ac:dyDescent="0.25">
      <c r="A75" s="48"/>
      <c r="B75" s="48"/>
      <c r="C75" s="48"/>
      <c r="D75" s="10" t="s">
        <v>211</v>
      </c>
      <c r="E75" s="16" t="s">
        <v>1</v>
      </c>
      <c r="F75" s="24"/>
      <c r="G75" s="24"/>
      <c r="H75" s="17" t="s">
        <v>167</v>
      </c>
      <c r="I75" s="17" t="s">
        <v>167</v>
      </c>
      <c r="J75" s="17" t="s">
        <v>167</v>
      </c>
      <c r="K75" s="17" t="s">
        <v>167</v>
      </c>
      <c r="L75" s="17" t="s">
        <v>167</v>
      </c>
      <c r="M75" s="17" t="s">
        <v>167</v>
      </c>
      <c r="N75" s="25">
        <v>0.15</v>
      </c>
      <c r="O75" s="17">
        <v>0</v>
      </c>
      <c r="P75" s="17">
        <v>0</v>
      </c>
      <c r="Q75" s="17">
        <v>0</v>
      </c>
      <c r="R75" s="17">
        <v>0</v>
      </c>
    </row>
    <row r="76" spans="1:18" ht="52.5" customHeight="1" x14ac:dyDescent="0.25">
      <c r="A76" s="48"/>
      <c r="B76" s="48"/>
      <c r="C76" s="48"/>
      <c r="D76" s="10" t="s">
        <v>212</v>
      </c>
      <c r="E76" s="30" t="s">
        <v>2</v>
      </c>
      <c r="F76" s="24"/>
      <c r="G76" s="24"/>
      <c r="H76" s="17" t="s">
        <v>167</v>
      </c>
      <c r="I76" s="17" t="s">
        <v>167</v>
      </c>
      <c r="J76" s="17" t="s">
        <v>167</v>
      </c>
      <c r="K76" s="17" t="s">
        <v>167</v>
      </c>
      <c r="L76" s="17" t="s">
        <v>167</v>
      </c>
      <c r="M76" s="17" t="s">
        <v>167</v>
      </c>
      <c r="N76" s="17">
        <v>30</v>
      </c>
      <c r="O76" s="17">
        <v>0</v>
      </c>
      <c r="P76" s="17">
        <v>0</v>
      </c>
      <c r="Q76" s="17">
        <v>0</v>
      </c>
      <c r="R76" s="17">
        <v>0</v>
      </c>
    </row>
    <row r="77" spans="1:18" ht="64.5" customHeight="1" x14ac:dyDescent="0.25">
      <c r="A77" s="48"/>
      <c r="B77" s="48"/>
      <c r="C77" s="48"/>
      <c r="D77" s="10" t="s">
        <v>213</v>
      </c>
      <c r="E77" s="30" t="s">
        <v>2</v>
      </c>
      <c r="F77" s="24"/>
      <c r="G77" s="24"/>
      <c r="H77" s="17" t="s">
        <v>167</v>
      </c>
      <c r="I77" s="17" t="s">
        <v>167</v>
      </c>
      <c r="J77" s="17" t="s">
        <v>167</v>
      </c>
      <c r="K77" s="17" t="s">
        <v>167</v>
      </c>
      <c r="L77" s="17" t="s">
        <v>167</v>
      </c>
      <c r="M77" s="17" t="s">
        <v>167</v>
      </c>
      <c r="N77" s="17">
        <v>1</v>
      </c>
      <c r="O77" s="17">
        <v>0</v>
      </c>
      <c r="P77" s="17">
        <v>0</v>
      </c>
      <c r="Q77" s="17">
        <v>0</v>
      </c>
      <c r="R77" s="17">
        <v>0</v>
      </c>
    </row>
    <row r="78" spans="1:18" ht="54" customHeight="1" x14ac:dyDescent="0.25">
      <c r="A78" s="48"/>
      <c r="B78" s="48"/>
      <c r="C78" s="48"/>
      <c r="D78" s="10" t="s">
        <v>218</v>
      </c>
      <c r="E78" s="30" t="s">
        <v>1</v>
      </c>
      <c r="F78" s="24"/>
      <c r="G78" s="24"/>
      <c r="H78" s="17" t="s">
        <v>167</v>
      </c>
      <c r="I78" s="17" t="s">
        <v>167</v>
      </c>
      <c r="J78" s="17" t="s">
        <v>167</v>
      </c>
      <c r="K78" s="17" t="s">
        <v>167</v>
      </c>
      <c r="L78" s="17" t="s">
        <v>167</v>
      </c>
      <c r="M78" s="17" t="s">
        <v>167</v>
      </c>
      <c r="N78" s="21">
        <f>23.58-9.46</f>
        <v>14.119999999999997</v>
      </c>
      <c r="O78" s="21">
        <v>2.2400000000000002</v>
      </c>
      <c r="P78" s="17">
        <v>0</v>
      </c>
      <c r="Q78" s="17">
        <v>0</v>
      </c>
      <c r="R78" s="17">
        <v>0</v>
      </c>
    </row>
    <row r="79" spans="1:18" ht="36.75" customHeight="1" x14ac:dyDescent="0.25">
      <c r="A79" s="48"/>
      <c r="B79" s="48"/>
      <c r="C79" s="48"/>
      <c r="D79" s="10" t="s">
        <v>83</v>
      </c>
      <c r="E79" s="16" t="s">
        <v>84</v>
      </c>
      <c r="F79" s="24"/>
      <c r="G79" s="24"/>
      <c r="H79" s="17" t="s">
        <v>167</v>
      </c>
      <c r="I79" s="17" t="s">
        <v>167</v>
      </c>
      <c r="J79" s="17" t="s">
        <v>167</v>
      </c>
      <c r="K79" s="17" t="s">
        <v>167</v>
      </c>
      <c r="L79" s="17" t="s">
        <v>167</v>
      </c>
      <c r="M79" s="17" t="s">
        <v>167</v>
      </c>
      <c r="N79" s="21">
        <f>28+5.28</f>
        <v>33.28</v>
      </c>
      <c r="O79" s="17">
        <v>0</v>
      </c>
      <c r="P79" s="17">
        <v>0</v>
      </c>
      <c r="Q79" s="17">
        <v>0</v>
      </c>
      <c r="R79" s="17"/>
    </row>
    <row r="80" spans="1:18" ht="91.5" customHeight="1" x14ac:dyDescent="0.25">
      <c r="A80" s="48"/>
      <c r="B80" s="48"/>
      <c r="C80" s="48"/>
      <c r="D80" s="10" t="s">
        <v>267</v>
      </c>
      <c r="E80" s="16" t="s">
        <v>2</v>
      </c>
      <c r="F80" s="24"/>
      <c r="G80" s="24"/>
      <c r="H80" s="17" t="s">
        <v>167</v>
      </c>
      <c r="I80" s="17" t="s">
        <v>167</v>
      </c>
      <c r="J80" s="17" t="s">
        <v>167</v>
      </c>
      <c r="K80" s="17" t="s">
        <v>167</v>
      </c>
      <c r="L80" s="17" t="s">
        <v>167</v>
      </c>
      <c r="M80" s="17" t="s">
        <v>167</v>
      </c>
      <c r="N80" s="21" t="s">
        <v>167</v>
      </c>
      <c r="O80" s="17">
        <v>1</v>
      </c>
      <c r="P80" s="17">
        <v>0</v>
      </c>
      <c r="Q80" s="17">
        <v>0</v>
      </c>
      <c r="R80" s="17">
        <v>0</v>
      </c>
    </row>
    <row r="81" spans="1:18" ht="49.5" customHeight="1" x14ac:dyDescent="0.25">
      <c r="A81" s="48"/>
      <c r="B81" s="48"/>
      <c r="C81" s="48"/>
      <c r="D81" s="10" t="s">
        <v>261</v>
      </c>
      <c r="E81" s="16" t="s">
        <v>1</v>
      </c>
      <c r="F81" s="24"/>
      <c r="G81" s="24"/>
      <c r="H81" s="17" t="s">
        <v>167</v>
      </c>
      <c r="I81" s="17" t="s">
        <v>167</v>
      </c>
      <c r="J81" s="17" t="s">
        <v>167</v>
      </c>
      <c r="K81" s="17" t="s">
        <v>167</v>
      </c>
      <c r="L81" s="17" t="s">
        <v>167</v>
      </c>
      <c r="M81" s="17" t="s">
        <v>167</v>
      </c>
      <c r="N81" s="17" t="s">
        <v>167</v>
      </c>
      <c r="O81" s="21">
        <v>4.9800000000000004</v>
      </c>
      <c r="P81" s="21">
        <v>0</v>
      </c>
      <c r="Q81" s="21">
        <v>0</v>
      </c>
      <c r="R81" s="21">
        <v>0</v>
      </c>
    </row>
    <row r="82" spans="1:18" ht="103.5" customHeight="1" x14ac:dyDescent="0.25">
      <c r="A82" s="48"/>
      <c r="B82" s="48"/>
      <c r="C82" s="48"/>
      <c r="D82" s="10" t="s">
        <v>264</v>
      </c>
      <c r="E82" s="30" t="s">
        <v>85</v>
      </c>
      <c r="F82" s="24"/>
      <c r="G82" s="24"/>
      <c r="H82" s="17" t="s">
        <v>167</v>
      </c>
      <c r="I82" s="17" t="s">
        <v>167</v>
      </c>
      <c r="J82" s="17" t="s">
        <v>167</v>
      </c>
      <c r="K82" s="17" t="s">
        <v>167</v>
      </c>
      <c r="L82" s="17" t="s">
        <v>167</v>
      </c>
      <c r="M82" s="17" t="s">
        <v>167</v>
      </c>
      <c r="N82" s="17" t="s">
        <v>167</v>
      </c>
      <c r="O82" s="21">
        <v>2.6</v>
      </c>
      <c r="P82" s="21">
        <v>0</v>
      </c>
      <c r="Q82" s="21">
        <v>0</v>
      </c>
      <c r="R82" s="21">
        <v>0</v>
      </c>
    </row>
    <row r="83" spans="1:18" ht="68.25" customHeight="1" x14ac:dyDescent="0.25">
      <c r="A83" s="44"/>
      <c r="B83" s="44"/>
      <c r="C83" s="44"/>
      <c r="D83" s="10" t="s">
        <v>265</v>
      </c>
      <c r="E83" s="30" t="s">
        <v>266</v>
      </c>
      <c r="F83" s="24"/>
      <c r="G83" s="24"/>
      <c r="H83" s="17" t="s">
        <v>167</v>
      </c>
      <c r="I83" s="17" t="s">
        <v>167</v>
      </c>
      <c r="J83" s="17" t="s">
        <v>167</v>
      </c>
      <c r="K83" s="17" t="s">
        <v>167</v>
      </c>
      <c r="L83" s="17" t="s">
        <v>167</v>
      </c>
      <c r="M83" s="17" t="s">
        <v>167</v>
      </c>
      <c r="N83" s="17" t="s">
        <v>167</v>
      </c>
      <c r="O83" s="21">
        <v>0.37</v>
      </c>
      <c r="P83" s="21">
        <v>0</v>
      </c>
      <c r="Q83" s="21">
        <v>0</v>
      </c>
      <c r="R83" s="21">
        <v>0</v>
      </c>
    </row>
    <row r="84" spans="1:18" ht="162.75" customHeight="1" x14ac:dyDescent="0.25">
      <c r="A84" s="10" t="s">
        <v>144</v>
      </c>
      <c r="B84" s="10" t="s">
        <v>92</v>
      </c>
      <c r="C84" s="10" t="s">
        <v>16</v>
      </c>
      <c r="D84" s="10" t="s">
        <v>219</v>
      </c>
      <c r="E84" s="16" t="s">
        <v>2</v>
      </c>
      <c r="F84" s="10" t="s">
        <v>113</v>
      </c>
      <c r="G84" s="10"/>
      <c r="H84" s="16">
        <v>0</v>
      </c>
      <c r="I84" s="16">
        <v>0</v>
      </c>
      <c r="J84" s="16">
        <v>1</v>
      </c>
      <c r="K84" s="16">
        <v>0</v>
      </c>
      <c r="L84" s="16">
        <v>0</v>
      </c>
      <c r="M84" s="16">
        <v>0</v>
      </c>
      <c r="N84" s="16">
        <v>0</v>
      </c>
      <c r="O84" s="16">
        <v>0</v>
      </c>
      <c r="P84" s="16">
        <v>0</v>
      </c>
      <c r="Q84" s="16">
        <v>0</v>
      </c>
      <c r="R84" s="16">
        <v>0</v>
      </c>
    </row>
    <row r="85" spans="1:18" ht="91.5" customHeight="1" x14ac:dyDescent="0.25">
      <c r="A85" s="10" t="s">
        <v>108</v>
      </c>
      <c r="B85" s="10" t="s">
        <v>96</v>
      </c>
      <c r="C85" s="10" t="s">
        <v>254</v>
      </c>
      <c r="D85" s="10" t="s">
        <v>98</v>
      </c>
      <c r="E85" s="16" t="s">
        <v>2</v>
      </c>
      <c r="F85" s="10" t="s">
        <v>111</v>
      </c>
      <c r="G85" s="10"/>
      <c r="H85" s="16">
        <v>0</v>
      </c>
      <c r="I85" s="16">
        <v>0</v>
      </c>
      <c r="J85" s="16">
        <v>1</v>
      </c>
      <c r="K85" s="16">
        <v>0</v>
      </c>
      <c r="L85" s="16">
        <v>0</v>
      </c>
      <c r="M85" s="16">
        <v>0</v>
      </c>
      <c r="N85" s="16">
        <v>0</v>
      </c>
      <c r="O85" s="16">
        <v>0</v>
      </c>
      <c r="P85" s="16">
        <v>0</v>
      </c>
      <c r="Q85" s="16">
        <v>0</v>
      </c>
      <c r="R85" s="16">
        <v>0</v>
      </c>
    </row>
    <row r="86" spans="1:18" ht="87" customHeight="1" x14ac:dyDescent="0.25">
      <c r="A86" s="24" t="s">
        <v>131</v>
      </c>
      <c r="B86" s="10" t="s">
        <v>133</v>
      </c>
      <c r="C86" s="13" t="s">
        <v>254</v>
      </c>
      <c r="D86" s="10" t="s">
        <v>101</v>
      </c>
      <c r="E86" s="16" t="s">
        <v>5</v>
      </c>
      <c r="F86" s="10" t="s">
        <v>111</v>
      </c>
      <c r="G86" s="10"/>
      <c r="H86" s="16">
        <v>0</v>
      </c>
      <c r="I86" s="16">
        <v>0</v>
      </c>
      <c r="J86" s="16">
        <v>0</v>
      </c>
      <c r="K86" s="16">
        <v>11</v>
      </c>
      <c r="L86" s="16">
        <v>20</v>
      </c>
      <c r="M86" s="16">
        <v>23</v>
      </c>
      <c r="N86" s="16">
        <v>0</v>
      </c>
      <c r="O86" s="16">
        <v>0</v>
      </c>
      <c r="P86" s="16">
        <v>0</v>
      </c>
      <c r="Q86" s="16">
        <v>0</v>
      </c>
      <c r="R86" s="16">
        <v>0</v>
      </c>
    </row>
    <row r="87" spans="1:18" ht="48.75" customHeight="1" x14ac:dyDescent="0.25">
      <c r="A87" s="43" t="s">
        <v>220</v>
      </c>
      <c r="B87" s="43" t="s">
        <v>221</v>
      </c>
      <c r="C87" s="43" t="s">
        <v>16</v>
      </c>
      <c r="D87" s="10" t="s">
        <v>187</v>
      </c>
      <c r="E87" s="16" t="s">
        <v>134</v>
      </c>
      <c r="F87" s="10"/>
      <c r="G87" s="10"/>
      <c r="H87" s="16">
        <v>0</v>
      </c>
      <c r="I87" s="16">
        <v>0</v>
      </c>
      <c r="J87" s="16">
        <v>0</v>
      </c>
      <c r="K87" s="16">
        <v>0</v>
      </c>
      <c r="L87" s="16">
        <v>348.6</v>
      </c>
      <c r="M87" s="16">
        <v>0</v>
      </c>
      <c r="N87" s="16">
        <v>0</v>
      </c>
      <c r="O87" s="16">
        <v>0</v>
      </c>
      <c r="P87" s="16">
        <f>514-514</f>
        <v>0</v>
      </c>
      <c r="Q87" s="16">
        <v>0</v>
      </c>
      <c r="R87" s="16">
        <v>0</v>
      </c>
    </row>
    <row r="88" spans="1:18" ht="48.75" customHeight="1" x14ac:dyDescent="0.25">
      <c r="A88" s="44"/>
      <c r="B88" s="44"/>
      <c r="C88" s="44"/>
      <c r="D88" s="10" t="s">
        <v>79</v>
      </c>
      <c r="E88" s="16" t="s">
        <v>2</v>
      </c>
      <c r="F88" s="10"/>
      <c r="G88" s="10"/>
      <c r="H88" s="16">
        <v>0</v>
      </c>
      <c r="I88" s="16">
        <v>0</v>
      </c>
      <c r="J88" s="16">
        <v>0</v>
      </c>
      <c r="K88" s="16">
        <v>0</v>
      </c>
      <c r="L88" s="16">
        <v>1</v>
      </c>
      <c r="M88" s="16">
        <v>0</v>
      </c>
      <c r="N88" s="16">
        <v>0</v>
      </c>
      <c r="O88" s="16">
        <v>0</v>
      </c>
      <c r="P88" s="16">
        <v>0</v>
      </c>
      <c r="Q88" s="16">
        <v>0</v>
      </c>
      <c r="R88" s="16">
        <v>0</v>
      </c>
    </row>
    <row r="89" spans="1:18" ht="92.25" customHeight="1" x14ac:dyDescent="0.25">
      <c r="A89" s="20" t="s">
        <v>149</v>
      </c>
      <c r="B89" s="20" t="s">
        <v>139</v>
      </c>
      <c r="C89" s="10" t="s">
        <v>16</v>
      </c>
      <c r="D89" s="20" t="s">
        <v>140</v>
      </c>
      <c r="E89" s="16" t="s">
        <v>5</v>
      </c>
      <c r="F89" s="10"/>
      <c r="G89" s="10"/>
      <c r="H89" s="16">
        <v>0</v>
      </c>
      <c r="I89" s="16">
        <v>0</v>
      </c>
      <c r="J89" s="16">
        <v>0</v>
      </c>
      <c r="K89" s="16">
        <v>0</v>
      </c>
      <c r="L89" s="17">
        <v>100</v>
      </c>
      <c r="M89" s="16">
        <v>0</v>
      </c>
      <c r="N89" s="16">
        <v>0</v>
      </c>
      <c r="O89" s="16">
        <v>0</v>
      </c>
      <c r="P89" s="16">
        <v>0</v>
      </c>
      <c r="Q89" s="16">
        <v>0</v>
      </c>
      <c r="R89" s="16">
        <v>0</v>
      </c>
    </row>
    <row r="90" spans="1:18" ht="170.25" customHeight="1" x14ac:dyDescent="0.25">
      <c r="A90" s="20" t="s">
        <v>158</v>
      </c>
      <c r="B90" s="20" t="s">
        <v>222</v>
      </c>
      <c r="C90" s="10" t="s">
        <v>16</v>
      </c>
      <c r="D90" s="20" t="s">
        <v>140</v>
      </c>
      <c r="E90" s="16" t="s">
        <v>5</v>
      </c>
      <c r="F90" s="10"/>
      <c r="G90" s="10"/>
      <c r="H90" s="16" t="s">
        <v>167</v>
      </c>
      <c r="I90" s="16" t="s">
        <v>167</v>
      </c>
      <c r="J90" s="16" t="s">
        <v>167</v>
      </c>
      <c r="K90" s="16" t="s">
        <v>167</v>
      </c>
      <c r="L90" s="16" t="s">
        <v>167</v>
      </c>
      <c r="M90" s="17">
        <v>100</v>
      </c>
      <c r="N90" s="16">
        <v>100</v>
      </c>
      <c r="O90" s="16">
        <v>0</v>
      </c>
      <c r="P90" s="16">
        <v>0</v>
      </c>
      <c r="Q90" s="16">
        <v>0</v>
      </c>
      <c r="R90" s="16">
        <v>0</v>
      </c>
    </row>
    <row r="91" spans="1:18" ht="118.5" customHeight="1" x14ac:dyDescent="0.25">
      <c r="A91" s="42" t="s">
        <v>165</v>
      </c>
      <c r="B91" s="43" t="s">
        <v>171</v>
      </c>
      <c r="C91" s="43" t="s">
        <v>166</v>
      </c>
      <c r="D91" s="20" t="s">
        <v>168</v>
      </c>
      <c r="E91" s="16" t="s">
        <v>1</v>
      </c>
      <c r="F91" s="10"/>
      <c r="G91" s="10"/>
      <c r="H91" s="16" t="s">
        <v>167</v>
      </c>
      <c r="I91" s="16" t="s">
        <v>167</v>
      </c>
      <c r="J91" s="16" t="s">
        <v>167</v>
      </c>
      <c r="K91" s="16" t="s">
        <v>167</v>
      </c>
      <c r="L91" s="16" t="s">
        <v>167</v>
      </c>
      <c r="M91" s="17">
        <v>0</v>
      </c>
      <c r="N91" s="16">
        <v>0</v>
      </c>
      <c r="O91" s="16">
        <v>0</v>
      </c>
      <c r="P91" s="16">
        <v>0</v>
      </c>
      <c r="Q91" s="16">
        <v>0</v>
      </c>
      <c r="R91" s="16">
        <v>0</v>
      </c>
    </row>
    <row r="92" spans="1:18" ht="165" customHeight="1" x14ac:dyDescent="0.25">
      <c r="A92" s="42"/>
      <c r="B92" s="48"/>
      <c r="C92" s="48"/>
      <c r="D92" s="20" t="s">
        <v>169</v>
      </c>
      <c r="E92" s="16" t="s">
        <v>1</v>
      </c>
      <c r="F92" s="10"/>
      <c r="G92" s="10"/>
      <c r="H92" s="16" t="s">
        <v>167</v>
      </c>
      <c r="I92" s="16" t="s">
        <v>167</v>
      </c>
      <c r="J92" s="16" t="s">
        <v>167</v>
      </c>
      <c r="K92" s="16" t="s">
        <v>167</v>
      </c>
      <c r="L92" s="16" t="s">
        <v>167</v>
      </c>
      <c r="M92" s="17">
        <v>0</v>
      </c>
      <c r="N92" s="16">
        <v>0</v>
      </c>
      <c r="O92" s="16">
        <v>0</v>
      </c>
      <c r="P92" s="16">
        <v>0</v>
      </c>
      <c r="Q92" s="16">
        <v>0</v>
      </c>
      <c r="R92" s="16">
        <v>0</v>
      </c>
    </row>
    <row r="93" spans="1:18" ht="164.25" customHeight="1" x14ac:dyDescent="0.25">
      <c r="A93" s="42"/>
      <c r="B93" s="48"/>
      <c r="C93" s="48"/>
      <c r="D93" s="20" t="s">
        <v>170</v>
      </c>
      <c r="E93" s="16" t="s">
        <v>1</v>
      </c>
      <c r="F93" s="10"/>
      <c r="G93" s="10"/>
      <c r="H93" s="16" t="s">
        <v>167</v>
      </c>
      <c r="I93" s="16" t="s">
        <v>167</v>
      </c>
      <c r="J93" s="16" t="s">
        <v>167</v>
      </c>
      <c r="K93" s="16" t="s">
        <v>167</v>
      </c>
      <c r="L93" s="16" t="s">
        <v>167</v>
      </c>
      <c r="M93" s="17">
        <v>0</v>
      </c>
      <c r="N93" s="16">
        <v>0</v>
      </c>
      <c r="O93" s="16">
        <v>0</v>
      </c>
      <c r="P93" s="16">
        <v>0</v>
      </c>
      <c r="Q93" s="16">
        <v>0</v>
      </c>
      <c r="R93" s="16">
        <v>0</v>
      </c>
    </row>
    <row r="94" spans="1:18" ht="50.25" customHeight="1" x14ac:dyDescent="0.25">
      <c r="A94" s="42"/>
      <c r="B94" s="48"/>
      <c r="C94" s="48"/>
      <c r="D94" s="20" t="s">
        <v>177</v>
      </c>
      <c r="E94" s="16" t="s">
        <v>174</v>
      </c>
      <c r="F94" s="10"/>
      <c r="G94" s="10"/>
      <c r="H94" s="16" t="s">
        <v>167</v>
      </c>
      <c r="I94" s="16" t="s">
        <v>167</v>
      </c>
      <c r="J94" s="16" t="s">
        <v>167</v>
      </c>
      <c r="K94" s="16" t="s">
        <v>167</v>
      </c>
      <c r="L94" s="16" t="s">
        <v>167</v>
      </c>
      <c r="M94" s="31">
        <v>4016.8</v>
      </c>
      <c r="N94" s="16">
        <v>0</v>
      </c>
      <c r="O94" s="16">
        <v>0</v>
      </c>
      <c r="P94" s="16">
        <v>0</v>
      </c>
      <c r="Q94" s="16">
        <v>0</v>
      </c>
      <c r="R94" s="16">
        <v>0</v>
      </c>
    </row>
    <row r="95" spans="1:18" ht="116.25" customHeight="1" x14ac:dyDescent="0.25">
      <c r="A95" s="42"/>
      <c r="B95" s="48"/>
      <c r="C95" s="48"/>
      <c r="D95" s="10" t="s">
        <v>185</v>
      </c>
      <c r="E95" s="16" t="s">
        <v>1</v>
      </c>
      <c r="F95" s="10"/>
      <c r="G95" s="10"/>
      <c r="H95" s="16" t="s">
        <v>167</v>
      </c>
      <c r="I95" s="16" t="s">
        <v>167</v>
      </c>
      <c r="J95" s="16" t="s">
        <v>167</v>
      </c>
      <c r="K95" s="16" t="s">
        <v>167</v>
      </c>
      <c r="L95" s="16" t="s">
        <v>167</v>
      </c>
      <c r="M95" s="17">
        <v>0</v>
      </c>
      <c r="N95" s="17">
        <v>0</v>
      </c>
      <c r="O95" s="17">
        <v>0</v>
      </c>
      <c r="P95" s="16">
        <v>0</v>
      </c>
      <c r="Q95" s="16">
        <v>0</v>
      </c>
      <c r="R95" s="16">
        <v>0</v>
      </c>
    </row>
    <row r="96" spans="1:18" ht="160.5" customHeight="1" x14ac:dyDescent="0.25">
      <c r="A96" s="42"/>
      <c r="B96" s="48"/>
      <c r="C96" s="48"/>
      <c r="D96" s="10" t="s">
        <v>186</v>
      </c>
      <c r="E96" s="16" t="s">
        <v>1</v>
      </c>
      <c r="F96" s="10"/>
      <c r="G96" s="10"/>
      <c r="H96" s="16" t="s">
        <v>167</v>
      </c>
      <c r="I96" s="16" t="s">
        <v>167</v>
      </c>
      <c r="J96" s="16" t="s">
        <v>167</v>
      </c>
      <c r="K96" s="16" t="s">
        <v>167</v>
      </c>
      <c r="L96" s="16" t="s">
        <v>167</v>
      </c>
      <c r="M96" s="17">
        <v>0</v>
      </c>
      <c r="N96" s="17">
        <v>0</v>
      </c>
      <c r="O96" s="17">
        <v>0</v>
      </c>
      <c r="P96" s="16">
        <v>0</v>
      </c>
      <c r="Q96" s="16">
        <v>0</v>
      </c>
      <c r="R96" s="16">
        <v>0</v>
      </c>
    </row>
    <row r="97" spans="1:18" ht="162.75" customHeight="1" x14ac:dyDescent="0.25">
      <c r="A97" s="42"/>
      <c r="B97" s="48"/>
      <c r="C97" s="48"/>
      <c r="D97" s="10" t="s">
        <v>183</v>
      </c>
      <c r="E97" s="16" t="s">
        <v>1</v>
      </c>
      <c r="F97" s="10"/>
      <c r="G97" s="10"/>
      <c r="H97" s="16" t="s">
        <v>167</v>
      </c>
      <c r="I97" s="16" t="s">
        <v>167</v>
      </c>
      <c r="J97" s="16" t="s">
        <v>167</v>
      </c>
      <c r="K97" s="16" t="s">
        <v>167</v>
      </c>
      <c r="L97" s="16" t="s">
        <v>167</v>
      </c>
      <c r="M97" s="25">
        <v>6.2140000000000004</v>
      </c>
      <c r="N97" s="17">
        <v>0</v>
      </c>
      <c r="O97" s="17">
        <v>0</v>
      </c>
      <c r="P97" s="16">
        <v>0</v>
      </c>
      <c r="Q97" s="16">
        <v>0</v>
      </c>
      <c r="R97" s="16">
        <v>0</v>
      </c>
    </row>
    <row r="98" spans="1:18" ht="170.25" customHeight="1" x14ac:dyDescent="0.25">
      <c r="A98" s="42"/>
      <c r="B98" s="44"/>
      <c r="C98" s="44"/>
      <c r="D98" s="10" t="s">
        <v>184</v>
      </c>
      <c r="E98" s="16" t="s">
        <v>5</v>
      </c>
      <c r="F98" s="10"/>
      <c r="G98" s="10"/>
      <c r="H98" s="16" t="s">
        <v>167</v>
      </c>
      <c r="I98" s="16" t="s">
        <v>167</v>
      </c>
      <c r="J98" s="16" t="s">
        <v>167</v>
      </c>
      <c r="K98" s="16" t="s">
        <v>167</v>
      </c>
      <c r="L98" s="16" t="s">
        <v>167</v>
      </c>
      <c r="M98" s="21">
        <f>M97/405.92</f>
        <v>1.5308435159637368E-2</v>
      </c>
      <c r="N98" s="17">
        <v>0</v>
      </c>
      <c r="O98" s="17">
        <v>0</v>
      </c>
      <c r="P98" s="16">
        <v>0</v>
      </c>
      <c r="Q98" s="16">
        <v>0</v>
      </c>
      <c r="R98" s="16">
        <v>0</v>
      </c>
    </row>
    <row r="99" spans="1:18" ht="118.5" customHeight="1" x14ac:dyDescent="0.25">
      <c r="A99" s="20" t="s">
        <v>175</v>
      </c>
      <c r="B99" s="20" t="s">
        <v>176</v>
      </c>
      <c r="C99" s="32" t="s">
        <v>246</v>
      </c>
      <c r="D99" s="10" t="s">
        <v>173</v>
      </c>
      <c r="E99" s="16" t="s">
        <v>174</v>
      </c>
      <c r="F99" s="24"/>
      <c r="G99" s="24"/>
      <c r="H99" s="16" t="s">
        <v>167</v>
      </c>
      <c r="I99" s="16" t="s">
        <v>167</v>
      </c>
      <c r="J99" s="16" t="s">
        <v>167</v>
      </c>
      <c r="K99" s="16" t="s">
        <v>167</v>
      </c>
      <c r="L99" s="16" t="s">
        <v>167</v>
      </c>
      <c r="M99" s="17">
        <v>0</v>
      </c>
      <c r="N99" s="17">
        <v>0</v>
      </c>
      <c r="O99" s="17">
        <v>0</v>
      </c>
      <c r="P99" s="17">
        <v>0</v>
      </c>
      <c r="Q99" s="17">
        <v>0</v>
      </c>
      <c r="R99" s="17">
        <v>0</v>
      </c>
    </row>
    <row r="100" spans="1:18" ht="115.5" customHeight="1" x14ac:dyDescent="0.25">
      <c r="A100" s="20" t="s">
        <v>189</v>
      </c>
      <c r="B100" s="20" t="s">
        <v>190</v>
      </c>
      <c r="C100" s="10" t="s">
        <v>22</v>
      </c>
      <c r="D100" s="10" t="s">
        <v>191</v>
      </c>
      <c r="E100" s="16" t="s">
        <v>5</v>
      </c>
      <c r="F100" s="24"/>
      <c r="G100" s="24"/>
      <c r="H100" s="16" t="s">
        <v>167</v>
      </c>
      <c r="I100" s="16" t="s">
        <v>167</v>
      </c>
      <c r="J100" s="16" t="s">
        <v>167</v>
      </c>
      <c r="K100" s="16" t="s">
        <v>167</v>
      </c>
      <c r="L100" s="16" t="s">
        <v>167</v>
      </c>
      <c r="M100" s="16" t="s">
        <v>167</v>
      </c>
      <c r="N100" s="17">
        <v>0</v>
      </c>
      <c r="O100" s="17">
        <f>60-60</f>
        <v>0</v>
      </c>
      <c r="P100" s="17">
        <f>100-100</f>
        <v>0</v>
      </c>
      <c r="Q100" s="17">
        <v>0</v>
      </c>
      <c r="R100" s="17">
        <v>0</v>
      </c>
    </row>
    <row r="101" spans="1:18" ht="82.5" customHeight="1" x14ac:dyDescent="0.25">
      <c r="A101" s="57" t="s">
        <v>192</v>
      </c>
      <c r="B101" s="43" t="s">
        <v>193</v>
      </c>
      <c r="C101" s="43" t="s">
        <v>16</v>
      </c>
      <c r="D101" s="10" t="s">
        <v>194</v>
      </c>
      <c r="E101" s="16" t="s">
        <v>13</v>
      </c>
      <c r="F101" s="24"/>
      <c r="G101" s="24"/>
      <c r="H101" s="16" t="s">
        <v>167</v>
      </c>
      <c r="I101" s="16" t="s">
        <v>167</v>
      </c>
      <c r="J101" s="16" t="s">
        <v>167</v>
      </c>
      <c r="K101" s="16" t="s">
        <v>167</v>
      </c>
      <c r="L101" s="16" t="s">
        <v>167</v>
      </c>
      <c r="M101" s="17">
        <v>2</v>
      </c>
      <c r="N101" s="17">
        <v>3</v>
      </c>
      <c r="O101" s="17">
        <v>0</v>
      </c>
      <c r="P101" s="17">
        <v>0</v>
      </c>
      <c r="Q101" s="17">
        <v>0</v>
      </c>
      <c r="R101" s="17">
        <v>0</v>
      </c>
    </row>
    <row r="102" spans="1:18" ht="52.15" customHeight="1" x14ac:dyDescent="0.25">
      <c r="A102" s="58"/>
      <c r="B102" s="44"/>
      <c r="C102" s="44"/>
      <c r="D102" s="10" t="s">
        <v>242</v>
      </c>
      <c r="E102" s="16" t="s">
        <v>5</v>
      </c>
      <c r="F102" s="24"/>
      <c r="G102" s="24"/>
      <c r="H102" s="16" t="s">
        <v>167</v>
      </c>
      <c r="I102" s="16" t="s">
        <v>167</v>
      </c>
      <c r="J102" s="16" t="s">
        <v>167</v>
      </c>
      <c r="K102" s="16" t="s">
        <v>167</v>
      </c>
      <c r="L102" s="16" t="s">
        <v>167</v>
      </c>
      <c r="M102" s="16" t="s">
        <v>167</v>
      </c>
      <c r="N102" s="17">
        <v>100</v>
      </c>
      <c r="O102" s="17">
        <v>100</v>
      </c>
      <c r="P102" s="17">
        <v>0</v>
      </c>
      <c r="Q102" s="17">
        <v>100</v>
      </c>
      <c r="R102" s="17">
        <v>0</v>
      </c>
    </row>
    <row r="103" spans="1:18" ht="210" customHeight="1" x14ac:dyDescent="0.25">
      <c r="A103" s="20" t="s">
        <v>205</v>
      </c>
      <c r="B103" s="20" t="s">
        <v>204</v>
      </c>
      <c r="C103" s="10" t="s">
        <v>206</v>
      </c>
      <c r="D103" s="10" t="s">
        <v>203</v>
      </c>
      <c r="E103" s="16" t="s">
        <v>13</v>
      </c>
      <c r="F103" s="24"/>
      <c r="G103" s="24"/>
      <c r="H103" s="16" t="s">
        <v>167</v>
      </c>
      <c r="I103" s="16" t="s">
        <v>167</v>
      </c>
      <c r="J103" s="16" t="s">
        <v>167</v>
      </c>
      <c r="K103" s="16" t="s">
        <v>167</v>
      </c>
      <c r="L103" s="16" t="s">
        <v>167</v>
      </c>
      <c r="M103" s="16" t="s">
        <v>167</v>
      </c>
      <c r="N103" s="17">
        <v>2</v>
      </c>
      <c r="O103" s="17">
        <v>2</v>
      </c>
      <c r="P103" s="17">
        <v>2</v>
      </c>
      <c r="Q103" s="17">
        <v>0</v>
      </c>
      <c r="R103" s="17">
        <v>0</v>
      </c>
    </row>
    <row r="104" spans="1:18" ht="195" customHeight="1" x14ac:dyDescent="0.25">
      <c r="A104" s="20" t="s">
        <v>217</v>
      </c>
      <c r="B104" s="20" t="s">
        <v>234</v>
      </c>
      <c r="C104" s="10" t="s">
        <v>26</v>
      </c>
      <c r="D104" s="10" t="s">
        <v>235</v>
      </c>
      <c r="E104" s="16" t="s">
        <v>2</v>
      </c>
      <c r="F104" s="24"/>
      <c r="G104" s="24"/>
      <c r="H104" s="16" t="s">
        <v>167</v>
      </c>
      <c r="I104" s="16" t="s">
        <v>167</v>
      </c>
      <c r="J104" s="16" t="s">
        <v>167</v>
      </c>
      <c r="K104" s="16" t="s">
        <v>167</v>
      </c>
      <c r="L104" s="16" t="s">
        <v>167</v>
      </c>
      <c r="M104" s="16" t="s">
        <v>167</v>
      </c>
      <c r="N104" s="17">
        <v>5</v>
      </c>
      <c r="O104" s="17">
        <v>0</v>
      </c>
      <c r="P104" s="17">
        <v>0</v>
      </c>
      <c r="Q104" s="17">
        <v>0</v>
      </c>
      <c r="R104" s="17">
        <v>0</v>
      </c>
    </row>
    <row r="105" spans="1:18" ht="134.25" customHeight="1" x14ac:dyDescent="0.25">
      <c r="A105" s="33" t="s">
        <v>243</v>
      </c>
      <c r="B105" s="13" t="s">
        <v>237</v>
      </c>
      <c r="C105" s="13" t="s">
        <v>22</v>
      </c>
      <c r="D105" s="10" t="s">
        <v>241</v>
      </c>
      <c r="E105" s="16" t="s">
        <v>5</v>
      </c>
      <c r="F105" s="24"/>
      <c r="G105" s="24"/>
      <c r="H105" s="16" t="s">
        <v>167</v>
      </c>
      <c r="I105" s="16" t="s">
        <v>167</v>
      </c>
      <c r="J105" s="16" t="s">
        <v>167</v>
      </c>
      <c r="K105" s="16" t="s">
        <v>167</v>
      </c>
      <c r="L105" s="16" t="s">
        <v>167</v>
      </c>
      <c r="M105" s="16" t="s">
        <v>167</v>
      </c>
      <c r="N105" s="17" t="s">
        <v>167</v>
      </c>
      <c r="O105" s="17">
        <v>50</v>
      </c>
      <c r="P105" s="17">
        <v>100</v>
      </c>
      <c r="Q105" s="17">
        <v>0</v>
      </c>
      <c r="R105" s="17">
        <v>0</v>
      </c>
    </row>
    <row r="106" spans="1:18" ht="63" customHeight="1" x14ac:dyDescent="0.25">
      <c r="A106" s="57" t="s">
        <v>236</v>
      </c>
      <c r="B106" s="43" t="s">
        <v>239</v>
      </c>
      <c r="C106" s="43" t="s">
        <v>22</v>
      </c>
      <c r="D106" s="10" t="s">
        <v>101</v>
      </c>
      <c r="E106" s="16" t="s">
        <v>5</v>
      </c>
      <c r="F106" s="10"/>
      <c r="G106" s="10"/>
      <c r="H106" s="16" t="s">
        <v>167</v>
      </c>
      <c r="I106" s="16" t="s">
        <v>167</v>
      </c>
      <c r="J106" s="16" t="s">
        <v>167</v>
      </c>
      <c r="K106" s="16" t="s">
        <v>167</v>
      </c>
      <c r="L106" s="16" t="s">
        <v>167</v>
      </c>
      <c r="M106" s="16" t="s">
        <v>167</v>
      </c>
      <c r="N106" s="17" t="s">
        <v>167</v>
      </c>
      <c r="O106" s="17">
        <v>100</v>
      </c>
      <c r="P106" s="17">
        <v>0</v>
      </c>
      <c r="Q106" s="17">
        <v>0</v>
      </c>
      <c r="R106" s="17">
        <v>0</v>
      </c>
    </row>
    <row r="107" spans="1:18" ht="121.9" customHeight="1" x14ac:dyDescent="0.25">
      <c r="A107" s="58"/>
      <c r="B107" s="44"/>
      <c r="C107" s="44"/>
      <c r="D107" s="10" t="s">
        <v>241</v>
      </c>
      <c r="E107" s="16" t="s">
        <v>5</v>
      </c>
      <c r="F107" s="24"/>
      <c r="G107" s="24"/>
      <c r="H107" s="16" t="s">
        <v>167</v>
      </c>
      <c r="I107" s="16" t="s">
        <v>167</v>
      </c>
      <c r="J107" s="16" t="s">
        <v>167</v>
      </c>
      <c r="K107" s="16" t="s">
        <v>167</v>
      </c>
      <c r="L107" s="16" t="s">
        <v>167</v>
      </c>
      <c r="M107" s="16" t="s">
        <v>167</v>
      </c>
      <c r="N107" s="17" t="s">
        <v>167</v>
      </c>
      <c r="O107" s="17" t="s">
        <v>167</v>
      </c>
      <c r="P107" s="17">
        <v>50</v>
      </c>
      <c r="Q107" s="17">
        <v>100</v>
      </c>
      <c r="R107" s="17">
        <v>0</v>
      </c>
    </row>
    <row r="108" spans="1:18" ht="102.6" customHeight="1" x14ac:dyDescent="0.25">
      <c r="A108" s="57" t="s">
        <v>238</v>
      </c>
      <c r="B108" s="43" t="s">
        <v>240</v>
      </c>
      <c r="C108" s="43" t="s">
        <v>22</v>
      </c>
      <c r="D108" s="10" t="s">
        <v>101</v>
      </c>
      <c r="E108" s="16" t="s">
        <v>5</v>
      </c>
      <c r="F108" s="10"/>
      <c r="G108" s="10"/>
      <c r="H108" s="16" t="s">
        <v>167</v>
      </c>
      <c r="I108" s="16" t="s">
        <v>167</v>
      </c>
      <c r="J108" s="16" t="s">
        <v>167</v>
      </c>
      <c r="K108" s="16" t="s">
        <v>167</v>
      </c>
      <c r="L108" s="16" t="s">
        <v>167</v>
      </c>
      <c r="M108" s="16" t="s">
        <v>167</v>
      </c>
      <c r="N108" s="17" t="s">
        <v>167</v>
      </c>
      <c r="O108" s="17">
        <v>50</v>
      </c>
      <c r="P108" s="17">
        <v>100</v>
      </c>
      <c r="Q108" s="17">
        <v>0</v>
      </c>
      <c r="R108" s="17">
        <v>0</v>
      </c>
    </row>
    <row r="109" spans="1:18" ht="109.9" customHeight="1" x14ac:dyDescent="0.25">
      <c r="A109" s="58"/>
      <c r="B109" s="44"/>
      <c r="C109" s="44"/>
      <c r="D109" s="10" t="s">
        <v>241</v>
      </c>
      <c r="E109" s="16" t="s">
        <v>5</v>
      </c>
      <c r="F109" s="24"/>
      <c r="G109" s="24"/>
      <c r="H109" s="16" t="s">
        <v>167</v>
      </c>
      <c r="I109" s="16" t="s">
        <v>167</v>
      </c>
      <c r="J109" s="16" t="s">
        <v>167</v>
      </c>
      <c r="K109" s="16" t="s">
        <v>167</v>
      </c>
      <c r="L109" s="16" t="s">
        <v>167</v>
      </c>
      <c r="M109" s="16" t="s">
        <v>167</v>
      </c>
      <c r="N109" s="17" t="s">
        <v>167</v>
      </c>
      <c r="O109" s="17" t="s">
        <v>167</v>
      </c>
      <c r="P109" s="17" t="s">
        <v>167</v>
      </c>
      <c r="Q109" s="17">
        <v>100</v>
      </c>
      <c r="R109" s="17">
        <v>0</v>
      </c>
    </row>
    <row r="110" spans="1:18" ht="37.5" customHeight="1" x14ac:dyDescent="0.25">
      <c r="A110" s="10" t="s">
        <v>196</v>
      </c>
      <c r="B110" s="20" t="s">
        <v>198</v>
      </c>
      <c r="C110" s="10"/>
      <c r="D110" s="10"/>
      <c r="E110" s="16"/>
      <c r="F110" s="24"/>
      <c r="G110" s="24"/>
      <c r="H110" s="17"/>
      <c r="I110" s="17"/>
      <c r="J110" s="17"/>
      <c r="K110" s="17"/>
      <c r="L110" s="17"/>
      <c r="M110" s="17"/>
      <c r="N110" s="17"/>
      <c r="O110" s="17"/>
      <c r="P110" s="17"/>
      <c r="Q110" s="17"/>
      <c r="R110" s="17"/>
    </row>
    <row r="111" spans="1:18" ht="114.75" customHeight="1" x14ac:dyDescent="0.25">
      <c r="A111" s="13" t="s">
        <v>148</v>
      </c>
      <c r="B111" s="13" t="s">
        <v>269</v>
      </c>
      <c r="C111" s="13" t="s">
        <v>22</v>
      </c>
      <c r="D111" s="10" t="s">
        <v>74</v>
      </c>
      <c r="E111" s="16" t="s">
        <v>1</v>
      </c>
      <c r="F111" s="10"/>
      <c r="G111" s="10"/>
      <c r="H111" s="16">
        <v>0</v>
      </c>
      <c r="I111" s="16">
        <v>0</v>
      </c>
      <c r="J111" s="16">
        <v>0</v>
      </c>
      <c r="K111" s="16">
        <v>0</v>
      </c>
      <c r="L111" s="16">
        <v>8.1999999999999993</v>
      </c>
      <c r="M111" s="18">
        <f>18.7</f>
        <v>18.7</v>
      </c>
      <c r="N111" s="18">
        <f>M111+11.65</f>
        <v>30.35</v>
      </c>
      <c r="O111" s="18">
        <f>N111+7.1</f>
        <v>37.450000000000003</v>
      </c>
      <c r="P111" s="16">
        <v>33.700000000000003</v>
      </c>
      <c r="Q111" s="16">
        <f>P111+5</f>
        <v>38.700000000000003</v>
      </c>
      <c r="R111" s="16">
        <v>0</v>
      </c>
    </row>
    <row r="112" spans="1:18" ht="118.5" customHeight="1" x14ac:dyDescent="0.25">
      <c r="A112" s="34" t="s">
        <v>181</v>
      </c>
      <c r="B112" s="20" t="s">
        <v>182</v>
      </c>
      <c r="C112" s="10" t="s">
        <v>22</v>
      </c>
      <c r="D112" s="10" t="s">
        <v>74</v>
      </c>
      <c r="E112" s="16" t="s">
        <v>1</v>
      </c>
      <c r="F112" s="10"/>
      <c r="G112" s="10"/>
      <c r="H112" s="16">
        <v>0</v>
      </c>
      <c r="I112" s="16">
        <v>0</v>
      </c>
      <c r="J112" s="16">
        <v>0</v>
      </c>
      <c r="K112" s="16">
        <v>0</v>
      </c>
      <c r="L112" s="17">
        <v>0</v>
      </c>
      <c r="M112" s="17">
        <v>6</v>
      </c>
      <c r="N112" s="17">
        <v>0</v>
      </c>
      <c r="O112" s="17">
        <v>0</v>
      </c>
      <c r="P112" s="16">
        <v>0</v>
      </c>
      <c r="Q112" s="16">
        <v>0</v>
      </c>
      <c r="R112" s="16">
        <v>0</v>
      </c>
    </row>
    <row r="113" spans="1:18" ht="169.5" customHeight="1" x14ac:dyDescent="0.25">
      <c r="A113" s="34" t="s">
        <v>201</v>
      </c>
      <c r="B113" s="13" t="s">
        <v>268</v>
      </c>
      <c r="C113" s="10" t="s">
        <v>22</v>
      </c>
      <c r="D113" s="10" t="s">
        <v>203</v>
      </c>
      <c r="E113" s="16" t="s">
        <v>13</v>
      </c>
      <c r="F113" s="10"/>
      <c r="G113" s="10"/>
      <c r="H113" s="16">
        <v>0</v>
      </c>
      <c r="I113" s="16">
        <v>0</v>
      </c>
      <c r="J113" s="16">
        <v>0</v>
      </c>
      <c r="K113" s="16">
        <v>0</v>
      </c>
      <c r="L113" s="17">
        <v>0</v>
      </c>
      <c r="M113" s="17">
        <v>0</v>
      </c>
      <c r="N113" s="17">
        <v>2</v>
      </c>
      <c r="O113" s="41">
        <f>2+1</f>
        <v>3</v>
      </c>
      <c r="P113" s="16">
        <v>2</v>
      </c>
      <c r="Q113" s="16">
        <v>0</v>
      </c>
      <c r="R113" s="16">
        <v>0</v>
      </c>
    </row>
    <row r="114" spans="1:18" ht="175.5" customHeight="1" x14ac:dyDescent="0.25">
      <c r="A114" s="50" t="s">
        <v>12</v>
      </c>
      <c r="B114" s="50" t="s">
        <v>19</v>
      </c>
      <c r="C114" s="42" t="s">
        <v>247</v>
      </c>
      <c r="D114" s="10" t="s">
        <v>27</v>
      </c>
      <c r="E114" s="11" t="s">
        <v>5</v>
      </c>
      <c r="F114" s="11" t="s">
        <v>121</v>
      </c>
      <c r="G114" s="11" t="s">
        <v>125</v>
      </c>
      <c r="H114" s="11">
        <v>52</v>
      </c>
      <c r="I114" s="11">
        <v>53</v>
      </c>
      <c r="J114" s="11">
        <v>53</v>
      </c>
      <c r="K114" s="15">
        <f>202/403*100</f>
        <v>50.124069478908183</v>
      </c>
      <c r="L114" s="15">
        <f>209/402*100</f>
        <v>51.990049751243781</v>
      </c>
      <c r="M114" s="15">
        <f>219/398*100</f>
        <v>55.0251256281407</v>
      </c>
      <c r="N114" s="15">
        <f>227/398*100</f>
        <v>57.035175879396981</v>
      </c>
      <c r="O114" s="15">
        <f>222/390*100</f>
        <v>56.92307692307692</v>
      </c>
      <c r="P114" s="15">
        <f>234/390*100</f>
        <v>60</v>
      </c>
      <c r="Q114" s="15">
        <f>234/390*100</f>
        <v>60</v>
      </c>
      <c r="R114" s="15">
        <f>239/380*100</f>
        <v>62.89473684210526</v>
      </c>
    </row>
    <row r="115" spans="1:18" ht="150" customHeight="1" x14ac:dyDescent="0.25">
      <c r="A115" s="64"/>
      <c r="B115" s="52"/>
      <c r="C115" s="66"/>
      <c r="D115" s="10" t="s">
        <v>42</v>
      </c>
      <c r="E115" s="11" t="s">
        <v>13</v>
      </c>
      <c r="F115" s="11" t="s">
        <v>116</v>
      </c>
      <c r="G115" s="11" t="s">
        <v>123</v>
      </c>
      <c r="H115" s="11">
        <v>1117</v>
      </c>
      <c r="I115" s="11">
        <v>1150</v>
      </c>
      <c r="J115" s="11">
        <v>1037</v>
      </c>
      <c r="K115" s="15">
        <f>K121</f>
        <v>1000</v>
      </c>
      <c r="L115" s="11">
        <v>1092</v>
      </c>
      <c r="M115" s="11">
        <v>816</v>
      </c>
      <c r="N115" s="11">
        <v>741</v>
      </c>
      <c r="O115" s="16">
        <v>697</v>
      </c>
      <c r="P115" s="16">
        <v>657</v>
      </c>
      <c r="Q115" s="16">
        <v>1070</v>
      </c>
      <c r="R115" s="16">
        <v>1070</v>
      </c>
    </row>
    <row r="116" spans="1:18" ht="86.25" customHeight="1" x14ac:dyDescent="0.25">
      <c r="A116" s="64"/>
      <c r="B116" s="52"/>
      <c r="C116" s="66"/>
      <c r="D116" s="10" t="s">
        <v>124</v>
      </c>
      <c r="E116" s="11" t="s">
        <v>28</v>
      </c>
      <c r="F116" s="11" t="s">
        <v>121</v>
      </c>
      <c r="G116" s="11" t="s">
        <v>125</v>
      </c>
      <c r="H116" s="11">
        <v>1.52</v>
      </c>
      <c r="I116" s="11">
        <v>1.78</v>
      </c>
      <c r="J116" s="11">
        <v>1.78</v>
      </c>
      <c r="K116" s="35">
        <f>410/229.9</f>
        <v>1.7833840800347978</v>
      </c>
      <c r="L116" s="35">
        <f>410/230.51</f>
        <v>1.7786647000130147</v>
      </c>
      <c r="M116" s="35">
        <f>370/232</f>
        <v>1.5948275862068966</v>
      </c>
      <c r="N116" s="35">
        <v>0</v>
      </c>
      <c r="O116" s="35">
        <v>0</v>
      </c>
      <c r="P116" s="35">
        <v>0</v>
      </c>
      <c r="Q116" s="35">
        <v>0</v>
      </c>
      <c r="R116" s="35">
        <v>0</v>
      </c>
    </row>
    <row r="117" spans="1:18" ht="161.25" customHeight="1" x14ac:dyDescent="0.25">
      <c r="A117" s="64"/>
      <c r="B117" s="52"/>
      <c r="C117" s="66"/>
      <c r="D117" s="10" t="s">
        <v>103</v>
      </c>
      <c r="E117" s="11" t="s">
        <v>5</v>
      </c>
      <c r="F117" s="11" t="s">
        <v>118</v>
      </c>
      <c r="G117" s="11" t="s">
        <v>125</v>
      </c>
      <c r="H117" s="11">
        <v>90.8</v>
      </c>
      <c r="I117" s="11">
        <v>91.2</v>
      </c>
      <c r="J117" s="11">
        <v>91.6</v>
      </c>
      <c r="K117" s="12">
        <f>902800/981300*100</f>
        <v>92.00040762254153</v>
      </c>
      <c r="L117" s="12">
        <f>867135/938458%</f>
        <v>92.399979540906472</v>
      </c>
      <c r="M117" s="12">
        <f>870889/938458%</f>
        <v>92.799997442613304</v>
      </c>
      <c r="N117" s="12">
        <f>872766/938458%</f>
        <v>93.000006393466734</v>
      </c>
      <c r="O117" s="12">
        <f>870992/936550%</f>
        <v>93.000053387432601</v>
      </c>
      <c r="P117" s="12">
        <f>870992/936550%</f>
        <v>93.000053387432601</v>
      </c>
      <c r="Q117" s="12">
        <f>870992/936550%</f>
        <v>93.000053387432601</v>
      </c>
      <c r="R117" s="12">
        <f>870713/936250%</f>
        <v>93.000053404539386</v>
      </c>
    </row>
    <row r="118" spans="1:18" ht="146.25" customHeight="1" x14ac:dyDescent="0.25">
      <c r="A118" s="65"/>
      <c r="B118" s="51"/>
      <c r="C118" s="66"/>
      <c r="D118" s="10" t="s">
        <v>95</v>
      </c>
      <c r="E118" s="11" t="s">
        <v>5</v>
      </c>
      <c r="F118" s="11" t="s">
        <v>121</v>
      </c>
      <c r="G118" s="11" t="s">
        <v>125</v>
      </c>
      <c r="H118" s="11">
        <v>2</v>
      </c>
      <c r="I118" s="11">
        <v>0</v>
      </c>
      <c r="J118" s="11">
        <v>15.1</v>
      </c>
      <c r="K118" s="15">
        <f>80/403*100</f>
        <v>19.851116625310176</v>
      </c>
      <c r="L118" s="15">
        <f>100/402%</f>
        <v>24.875621890547265</v>
      </c>
      <c r="M118" s="15">
        <f>120/398%</f>
        <v>30.150753768844222</v>
      </c>
      <c r="N118" s="15">
        <f>141/398%</f>
        <v>35.427135678391963</v>
      </c>
      <c r="O118" s="15">
        <f>156/390%</f>
        <v>40</v>
      </c>
      <c r="P118" s="15">
        <f>176/390%</f>
        <v>45.128205128205131</v>
      </c>
      <c r="Q118" s="15">
        <f>195/390%</f>
        <v>50</v>
      </c>
      <c r="R118" s="15">
        <f>209/380%</f>
        <v>55</v>
      </c>
    </row>
    <row r="119" spans="1:18" ht="142.5" customHeight="1" x14ac:dyDescent="0.25">
      <c r="A119" s="10" t="s">
        <v>20</v>
      </c>
      <c r="B119" s="10" t="s">
        <v>63</v>
      </c>
      <c r="C119" s="10"/>
      <c r="D119" s="10"/>
      <c r="E119" s="10"/>
      <c r="F119" s="11"/>
      <c r="G119" s="11"/>
      <c r="H119" s="15"/>
      <c r="I119" s="15"/>
      <c r="J119" s="15"/>
      <c r="K119" s="15"/>
      <c r="L119" s="15"/>
      <c r="M119" s="15"/>
      <c r="N119" s="15"/>
      <c r="O119" s="24"/>
      <c r="P119" s="24"/>
      <c r="Q119" s="24"/>
      <c r="R119" s="24"/>
    </row>
    <row r="120" spans="1:18" ht="244.5" customHeight="1" x14ac:dyDescent="0.25">
      <c r="A120" s="10" t="s">
        <v>199</v>
      </c>
      <c r="B120" s="36" t="s">
        <v>29</v>
      </c>
      <c r="C120" s="10" t="s">
        <v>248</v>
      </c>
      <c r="D120" s="20" t="s">
        <v>105</v>
      </c>
      <c r="E120" s="11" t="s">
        <v>5</v>
      </c>
      <c r="F120" s="11" t="s">
        <v>121</v>
      </c>
      <c r="G120" s="11"/>
      <c r="H120" s="15">
        <v>100</v>
      </c>
      <c r="I120" s="15">
        <v>0</v>
      </c>
      <c r="J120" s="15">
        <v>0</v>
      </c>
      <c r="K120" s="15">
        <v>0</v>
      </c>
      <c r="L120" s="15">
        <v>0</v>
      </c>
      <c r="M120" s="15">
        <v>0</v>
      </c>
      <c r="N120" s="15">
        <v>0</v>
      </c>
      <c r="O120" s="24">
        <v>0</v>
      </c>
      <c r="P120" s="24">
        <v>0</v>
      </c>
      <c r="Q120" s="24">
        <v>0</v>
      </c>
      <c r="R120" s="24">
        <v>0</v>
      </c>
    </row>
    <row r="121" spans="1:18" ht="233.25" customHeight="1" x14ac:dyDescent="0.25">
      <c r="A121" s="10" t="s">
        <v>64</v>
      </c>
      <c r="B121" s="10" t="s">
        <v>30</v>
      </c>
      <c r="C121" s="10" t="s">
        <v>249</v>
      </c>
      <c r="D121" s="10" t="s">
        <v>43</v>
      </c>
      <c r="E121" s="11" t="s">
        <v>13</v>
      </c>
      <c r="F121" s="10" t="s">
        <v>116</v>
      </c>
      <c r="G121" s="10"/>
      <c r="H121" s="15">
        <v>1117</v>
      </c>
      <c r="I121" s="15">
        <v>1150</v>
      </c>
      <c r="J121" s="15">
        <v>1037</v>
      </c>
      <c r="K121" s="15">
        <v>1000</v>
      </c>
      <c r="L121" s="15">
        <v>1092</v>
      </c>
      <c r="M121" s="15">
        <v>816</v>
      </c>
      <c r="N121" s="15">
        <v>741</v>
      </c>
      <c r="O121" s="16">
        <v>697</v>
      </c>
      <c r="P121" s="16">
        <v>657</v>
      </c>
      <c r="Q121" s="16">
        <v>1070</v>
      </c>
      <c r="R121" s="16">
        <v>1070</v>
      </c>
    </row>
    <row r="122" spans="1:18" ht="237" customHeight="1" x14ac:dyDescent="0.25">
      <c r="A122" s="10" t="s">
        <v>65</v>
      </c>
      <c r="B122" s="10" t="s">
        <v>31</v>
      </c>
      <c r="C122" s="10" t="s">
        <v>251</v>
      </c>
      <c r="D122" s="10" t="s">
        <v>32</v>
      </c>
      <c r="E122" s="11" t="s">
        <v>33</v>
      </c>
      <c r="F122" s="10" t="s">
        <v>116</v>
      </c>
      <c r="G122" s="10"/>
      <c r="H122" s="12">
        <v>6956.6</v>
      </c>
      <c r="I122" s="12">
        <v>5830</v>
      </c>
      <c r="J122" s="11">
        <v>5320.2</v>
      </c>
      <c r="K122" s="11">
        <v>3446.3</v>
      </c>
      <c r="L122" s="12">
        <v>3423.2</v>
      </c>
      <c r="M122" s="12">
        <v>3171.8</v>
      </c>
      <c r="N122" s="12">
        <v>2967.3</v>
      </c>
      <c r="O122" s="16">
        <v>1732.1</v>
      </c>
      <c r="P122" s="18">
        <v>1282.9000000000001</v>
      </c>
      <c r="Q122" s="18">
        <v>1308.0999999999999</v>
      </c>
      <c r="R122" s="18">
        <v>3590</v>
      </c>
    </row>
    <row r="123" spans="1:18" ht="273.75" customHeight="1" x14ac:dyDescent="0.25">
      <c r="A123" s="10" t="s">
        <v>66</v>
      </c>
      <c r="B123" s="36" t="s">
        <v>100</v>
      </c>
      <c r="C123" s="10" t="s">
        <v>251</v>
      </c>
      <c r="D123" s="10" t="s">
        <v>34</v>
      </c>
      <c r="E123" s="11" t="s">
        <v>5</v>
      </c>
      <c r="F123" s="10" t="s">
        <v>116</v>
      </c>
      <c r="G123" s="10"/>
      <c r="H123" s="12">
        <v>2.9</v>
      </c>
      <c r="I123" s="12">
        <v>3.1</v>
      </c>
      <c r="J123" s="12">
        <v>3.2</v>
      </c>
      <c r="K123" s="12">
        <f>15510.1/15044.8%-100</f>
        <v>3.0927629479953396</v>
      </c>
      <c r="L123" s="12">
        <v>76</v>
      </c>
      <c r="M123" s="12">
        <v>39</v>
      </c>
      <c r="N123" s="12">
        <v>65.099999999999994</v>
      </c>
      <c r="O123" s="12">
        <v>43</v>
      </c>
      <c r="P123" s="12">
        <v>8</v>
      </c>
      <c r="Q123" s="12">
        <v>8</v>
      </c>
      <c r="R123" s="12">
        <f>18699.4/24081.7%</f>
        <v>77.649833691143073</v>
      </c>
    </row>
    <row r="124" spans="1:18" ht="213" customHeight="1" x14ac:dyDescent="0.25">
      <c r="A124" s="10" t="s">
        <v>67</v>
      </c>
      <c r="B124" s="10" t="s">
        <v>73</v>
      </c>
      <c r="C124" s="10" t="s">
        <v>252</v>
      </c>
      <c r="D124" s="10" t="s">
        <v>34</v>
      </c>
      <c r="E124" s="11" t="s">
        <v>5</v>
      </c>
      <c r="F124" s="10" t="s">
        <v>116</v>
      </c>
      <c r="G124" s="10"/>
      <c r="H124" s="11">
        <v>3</v>
      </c>
      <c r="I124" s="11">
        <v>0</v>
      </c>
      <c r="J124" s="11">
        <v>0</v>
      </c>
      <c r="K124" s="11">
        <v>0</v>
      </c>
      <c r="L124" s="11">
        <v>0</v>
      </c>
      <c r="M124" s="11">
        <v>0</v>
      </c>
      <c r="N124" s="11">
        <v>0</v>
      </c>
      <c r="O124" s="16">
        <v>0</v>
      </c>
      <c r="P124" s="16">
        <v>0</v>
      </c>
      <c r="Q124" s="16">
        <v>0</v>
      </c>
      <c r="R124" s="16">
        <v>0</v>
      </c>
    </row>
    <row r="125" spans="1:18" ht="71.25" customHeight="1" x14ac:dyDescent="0.25">
      <c r="A125" s="59" t="s">
        <v>68</v>
      </c>
      <c r="B125" s="43" t="s">
        <v>35</v>
      </c>
      <c r="C125" s="43" t="s">
        <v>250</v>
      </c>
      <c r="D125" s="10" t="s">
        <v>36</v>
      </c>
      <c r="E125" s="11" t="s">
        <v>13</v>
      </c>
      <c r="F125" s="10" t="s">
        <v>114</v>
      </c>
      <c r="G125" s="10"/>
      <c r="H125" s="11">
        <v>341</v>
      </c>
      <c r="I125" s="11">
        <v>410</v>
      </c>
      <c r="J125" s="11">
        <v>410</v>
      </c>
      <c r="K125" s="11">
        <v>410</v>
      </c>
      <c r="L125" s="11">
        <v>410</v>
      </c>
      <c r="M125" s="11">
        <v>370</v>
      </c>
      <c r="N125" s="11" t="s">
        <v>167</v>
      </c>
      <c r="O125" s="11" t="s">
        <v>167</v>
      </c>
      <c r="P125" s="11" t="s">
        <v>167</v>
      </c>
      <c r="Q125" s="11" t="s">
        <v>167</v>
      </c>
      <c r="R125" s="11" t="s">
        <v>167</v>
      </c>
    </row>
    <row r="126" spans="1:18" ht="155.25" customHeight="1" x14ac:dyDescent="0.25">
      <c r="A126" s="60"/>
      <c r="B126" s="44"/>
      <c r="C126" s="44"/>
      <c r="D126" s="10" t="s">
        <v>259</v>
      </c>
      <c r="E126" s="11" t="s">
        <v>5</v>
      </c>
      <c r="F126" s="10"/>
      <c r="G126" s="10"/>
      <c r="H126" s="11" t="s">
        <v>167</v>
      </c>
      <c r="I126" s="11" t="s">
        <v>167</v>
      </c>
      <c r="J126" s="11" t="s">
        <v>167</v>
      </c>
      <c r="K126" s="11" t="s">
        <v>167</v>
      </c>
      <c r="L126" s="11" t="s">
        <v>167</v>
      </c>
      <c r="M126" s="11" t="s">
        <v>167</v>
      </c>
      <c r="N126" s="11">
        <v>100</v>
      </c>
      <c r="O126" s="11" t="s">
        <v>167</v>
      </c>
      <c r="P126" s="11" t="s">
        <v>167</v>
      </c>
      <c r="Q126" s="11" t="s">
        <v>167</v>
      </c>
      <c r="R126" s="11" t="s">
        <v>167</v>
      </c>
    </row>
    <row r="127" spans="1:18" ht="176.25" customHeight="1" x14ac:dyDescent="0.25">
      <c r="A127" s="20" t="s">
        <v>69</v>
      </c>
      <c r="B127" s="20" t="s">
        <v>14</v>
      </c>
      <c r="C127" s="20" t="s">
        <v>251</v>
      </c>
      <c r="D127" s="10" t="s">
        <v>41</v>
      </c>
      <c r="E127" s="11" t="s">
        <v>13</v>
      </c>
      <c r="F127" s="11" t="s">
        <v>121</v>
      </c>
      <c r="G127" s="11"/>
      <c r="H127" s="11">
        <v>9</v>
      </c>
      <c r="I127" s="11">
        <v>0</v>
      </c>
      <c r="J127" s="11">
        <v>0</v>
      </c>
      <c r="K127" s="11">
        <v>0</v>
      </c>
      <c r="L127" s="11">
        <v>0</v>
      </c>
      <c r="M127" s="11">
        <v>0</v>
      </c>
      <c r="N127" s="11">
        <v>0</v>
      </c>
      <c r="O127" s="16">
        <v>0</v>
      </c>
      <c r="P127" s="16">
        <v>0</v>
      </c>
      <c r="Q127" s="16">
        <v>0</v>
      </c>
      <c r="R127" s="16">
        <v>0</v>
      </c>
    </row>
    <row r="128" spans="1:18" ht="214.5" customHeight="1" x14ac:dyDescent="0.25">
      <c r="A128" s="20" t="s">
        <v>81</v>
      </c>
      <c r="B128" s="10" t="s">
        <v>80</v>
      </c>
      <c r="C128" s="10" t="s">
        <v>253</v>
      </c>
      <c r="D128" s="10" t="s">
        <v>82</v>
      </c>
      <c r="E128" s="16" t="s">
        <v>5</v>
      </c>
      <c r="F128" s="11" t="s">
        <v>121</v>
      </c>
      <c r="G128" s="11"/>
      <c r="H128" s="11">
        <v>100</v>
      </c>
      <c r="I128" s="11">
        <v>100</v>
      </c>
      <c r="J128" s="11">
        <v>100</v>
      </c>
      <c r="K128" s="11">
        <v>100</v>
      </c>
      <c r="L128" s="11">
        <v>100</v>
      </c>
      <c r="M128" s="11">
        <v>100</v>
      </c>
      <c r="N128" s="11">
        <v>100</v>
      </c>
      <c r="O128" s="16">
        <v>100</v>
      </c>
      <c r="P128" s="16">
        <v>100</v>
      </c>
      <c r="Q128" s="16">
        <v>100</v>
      </c>
      <c r="R128" s="16">
        <v>100</v>
      </c>
    </row>
    <row r="129" spans="1:18" ht="216.75" customHeight="1" x14ac:dyDescent="0.25">
      <c r="A129" s="20" t="s">
        <v>93</v>
      </c>
      <c r="B129" s="10" t="s">
        <v>94</v>
      </c>
      <c r="C129" s="10" t="s">
        <v>252</v>
      </c>
      <c r="D129" s="10" t="s">
        <v>90</v>
      </c>
      <c r="E129" s="11" t="s">
        <v>13</v>
      </c>
      <c r="F129" s="10" t="s">
        <v>115</v>
      </c>
      <c r="G129" s="10"/>
      <c r="H129" s="11">
        <v>0</v>
      </c>
      <c r="I129" s="11">
        <v>0</v>
      </c>
      <c r="J129" s="11">
        <v>60</v>
      </c>
      <c r="K129" s="11">
        <v>0</v>
      </c>
      <c r="L129" s="11">
        <v>0</v>
      </c>
      <c r="M129" s="11">
        <v>0</v>
      </c>
      <c r="N129" s="11">
        <v>0</v>
      </c>
      <c r="O129" s="16">
        <v>0</v>
      </c>
      <c r="P129" s="16">
        <v>0</v>
      </c>
      <c r="Q129" s="16">
        <v>0</v>
      </c>
      <c r="R129" s="16">
        <v>0</v>
      </c>
    </row>
    <row r="130" spans="1:18" ht="74.25" customHeight="1" x14ac:dyDescent="0.25">
      <c r="A130" s="59" t="s">
        <v>257</v>
      </c>
      <c r="B130" s="43" t="s">
        <v>147</v>
      </c>
      <c r="C130" s="43" t="s">
        <v>252</v>
      </c>
      <c r="D130" s="10" t="s">
        <v>146</v>
      </c>
      <c r="E130" s="11" t="s">
        <v>2</v>
      </c>
      <c r="F130" s="10"/>
      <c r="G130" s="10"/>
      <c r="H130" s="11">
        <v>0</v>
      </c>
      <c r="I130" s="11">
        <v>0</v>
      </c>
      <c r="J130" s="11">
        <v>0</v>
      </c>
      <c r="K130" s="11">
        <v>0</v>
      </c>
      <c r="L130" s="11">
        <v>0</v>
      </c>
      <c r="M130" s="11">
        <v>5</v>
      </c>
      <c r="N130" s="11">
        <v>9</v>
      </c>
      <c r="O130" s="11">
        <f>1+11</f>
        <v>12</v>
      </c>
      <c r="P130" s="11">
        <v>0</v>
      </c>
      <c r="Q130" s="11">
        <v>0</v>
      </c>
      <c r="R130" s="11">
        <v>0</v>
      </c>
    </row>
    <row r="131" spans="1:18" ht="105" customHeight="1" x14ac:dyDescent="0.25">
      <c r="A131" s="60"/>
      <c r="B131" s="44"/>
      <c r="C131" s="44"/>
      <c r="D131" s="10" t="s">
        <v>260</v>
      </c>
      <c r="E131" s="11" t="s">
        <v>13</v>
      </c>
      <c r="F131" s="10"/>
      <c r="G131" s="10"/>
      <c r="H131" s="11" t="s">
        <v>167</v>
      </c>
      <c r="I131" s="11" t="s">
        <v>167</v>
      </c>
      <c r="J131" s="11" t="s">
        <v>167</v>
      </c>
      <c r="K131" s="11" t="s">
        <v>167</v>
      </c>
      <c r="L131" s="11" t="s">
        <v>167</v>
      </c>
      <c r="M131" s="11" t="s">
        <v>167</v>
      </c>
      <c r="N131" s="11" t="s">
        <v>167</v>
      </c>
      <c r="O131" s="11">
        <f>14+12</f>
        <v>26</v>
      </c>
      <c r="P131" s="11">
        <f>14+12</f>
        <v>26</v>
      </c>
      <c r="Q131" s="11">
        <v>26</v>
      </c>
      <c r="R131" s="11">
        <v>0</v>
      </c>
    </row>
    <row r="132" spans="1:18" ht="180.75" customHeight="1" x14ac:dyDescent="0.25">
      <c r="A132" s="10" t="s">
        <v>202</v>
      </c>
      <c r="B132" s="10" t="s">
        <v>207</v>
      </c>
      <c r="C132" s="10" t="s">
        <v>252</v>
      </c>
      <c r="D132" s="10" t="s">
        <v>209</v>
      </c>
      <c r="E132" s="11" t="s">
        <v>2</v>
      </c>
      <c r="F132" s="10"/>
      <c r="G132" s="10"/>
      <c r="H132" s="11">
        <v>0</v>
      </c>
      <c r="I132" s="11">
        <v>0</v>
      </c>
      <c r="J132" s="11">
        <v>0</v>
      </c>
      <c r="K132" s="11">
        <v>0</v>
      </c>
      <c r="L132" s="11">
        <v>0</v>
      </c>
      <c r="M132" s="11">
        <v>0</v>
      </c>
      <c r="N132" s="11">
        <v>0.65</v>
      </c>
      <c r="O132" s="11">
        <v>0</v>
      </c>
      <c r="P132" s="11">
        <v>0</v>
      </c>
      <c r="Q132" s="11">
        <v>0</v>
      </c>
      <c r="R132" s="11">
        <v>0</v>
      </c>
    </row>
    <row r="133" spans="1:18" ht="34.5" customHeight="1" x14ac:dyDescent="0.25">
      <c r="A133" s="63"/>
      <c r="B133" s="63"/>
      <c r="C133" s="63"/>
      <c r="D133" s="63"/>
      <c r="E133" s="63"/>
      <c r="F133" s="63"/>
      <c r="G133" s="63"/>
      <c r="H133" s="63"/>
      <c r="I133" s="63"/>
      <c r="J133" s="63"/>
      <c r="K133" s="63"/>
      <c r="L133" s="63"/>
      <c r="M133" s="63"/>
      <c r="N133" s="63"/>
      <c r="O133" s="63"/>
      <c r="P133" s="63"/>
      <c r="Q133" s="63"/>
      <c r="R133" s="37"/>
    </row>
    <row r="134" spans="1:18" ht="44.25" customHeight="1" x14ac:dyDescent="0.25">
      <c r="A134" s="62" t="s">
        <v>258</v>
      </c>
      <c r="B134" s="62"/>
      <c r="C134" s="62"/>
      <c r="D134" s="62"/>
      <c r="E134" s="62"/>
      <c r="F134" s="62"/>
      <c r="G134" s="62"/>
      <c r="H134" s="62"/>
      <c r="I134" s="62"/>
      <c r="J134" s="62"/>
      <c r="K134" s="62"/>
      <c r="L134" s="62"/>
      <c r="M134" s="62"/>
      <c r="N134" s="62"/>
      <c r="O134" s="62"/>
      <c r="P134" s="62"/>
      <c r="Q134" s="62"/>
      <c r="R134" s="62"/>
    </row>
    <row r="135" spans="1:18" ht="15.75" x14ac:dyDescent="0.25">
      <c r="A135" s="61"/>
      <c r="B135" s="61"/>
      <c r="C135" s="61"/>
      <c r="D135" s="61"/>
      <c r="E135" s="61"/>
      <c r="F135" s="61"/>
      <c r="G135" s="61"/>
      <c r="H135" s="61"/>
      <c r="I135" s="61"/>
      <c r="J135" s="61"/>
      <c r="K135" s="61"/>
      <c r="L135" s="61"/>
      <c r="M135" s="61"/>
      <c r="N135" s="61"/>
      <c r="O135" s="61"/>
      <c r="P135" s="61"/>
      <c r="Q135" s="61"/>
      <c r="R135" s="61"/>
    </row>
    <row r="136" spans="1:18" ht="15.75" x14ac:dyDescent="0.25">
      <c r="A136" s="38" t="s">
        <v>208</v>
      </c>
      <c r="B136" s="38"/>
      <c r="C136" s="38"/>
      <c r="D136" s="38"/>
      <c r="E136" s="38"/>
      <c r="F136" s="38"/>
      <c r="G136" s="38"/>
      <c r="H136" s="38"/>
      <c r="I136" s="38"/>
      <c r="J136" s="38"/>
      <c r="K136" s="38"/>
      <c r="L136" s="38"/>
      <c r="M136" s="38"/>
      <c r="N136" s="38"/>
      <c r="O136" s="38"/>
      <c r="P136" s="38"/>
      <c r="Q136" s="38"/>
      <c r="R136" s="38"/>
    </row>
    <row r="175" spans="8:8" x14ac:dyDescent="0.25">
      <c r="H175" s="5" t="s">
        <v>89</v>
      </c>
    </row>
  </sheetData>
  <autoFilter ref="A8:T136"/>
  <mergeCells count="82">
    <mergeCell ref="A135:R135"/>
    <mergeCell ref="A108:A109"/>
    <mergeCell ref="B108:B109"/>
    <mergeCell ref="C108:C109"/>
    <mergeCell ref="A134:R134"/>
    <mergeCell ref="B114:B118"/>
    <mergeCell ref="A133:Q133"/>
    <mergeCell ref="A114:A118"/>
    <mergeCell ref="C114:C118"/>
    <mergeCell ref="A130:A131"/>
    <mergeCell ref="B130:B131"/>
    <mergeCell ref="C130:C131"/>
    <mergeCell ref="A106:A107"/>
    <mergeCell ref="B106:B107"/>
    <mergeCell ref="C106:C107"/>
    <mergeCell ref="A101:A102"/>
    <mergeCell ref="A125:A126"/>
    <mergeCell ref="B125:B126"/>
    <mergeCell ref="C125:C126"/>
    <mergeCell ref="B101:B102"/>
    <mergeCell ref="C101:C102"/>
    <mergeCell ref="A91:A98"/>
    <mergeCell ref="C91:C98"/>
    <mergeCell ref="B91:B98"/>
    <mergeCell ref="B49:B54"/>
    <mergeCell ref="A87:A88"/>
    <mergeCell ref="B87:B88"/>
    <mergeCell ref="N1:R1"/>
    <mergeCell ref="A55:A57"/>
    <mergeCell ref="B55:B57"/>
    <mergeCell ref="C55:C57"/>
    <mergeCell ref="E6:E7"/>
    <mergeCell ref="D6:D7"/>
    <mergeCell ref="F6:F7"/>
    <mergeCell ref="B6:B7"/>
    <mergeCell ref="C6:C7"/>
    <mergeCell ref="G6:G7"/>
    <mergeCell ref="H6:R6"/>
    <mergeCell ref="C49:C54"/>
    <mergeCell ref="N3:R3"/>
    <mergeCell ref="A4:R4"/>
    <mergeCell ref="A6:A7"/>
    <mergeCell ref="C11:C17"/>
    <mergeCell ref="C24:C26"/>
    <mergeCell ref="C20:C21"/>
    <mergeCell ref="C22:C23"/>
    <mergeCell ref="A9:A10"/>
    <mergeCell ref="B9:B10"/>
    <mergeCell ref="A24:A26"/>
    <mergeCell ref="B24:B26"/>
    <mergeCell ref="A11:A17"/>
    <mergeCell ref="B11:B17"/>
    <mergeCell ref="A20:A21"/>
    <mergeCell ref="B22:B23"/>
    <mergeCell ref="B20:B21"/>
    <mergeCell ref="A22:A23"/>
    <mergeCell ref="A33:A35"/>
    <mergeCell ref="A30:A32"/>
    <mergeCell ref="A42:A43"/>
    <mergeCell ref="B37:B38"/>
    <mergeCell ref="A27:A29"/>
    <mergeCell ref="C33:C35"/>
    <mergeCell ref="B30:B32"/>
    <mergeCell ref="C30:C32"/>
    <mergeCell ref="C27:C29"/>
    <mergeCell ref="B33:B35"/>
    <mergeCell ref="B27:B29"/>
    <mergeCell ref="C37:C38"/>
    <mergeCell ref="A37:A38"/>
    <mergeCell ref="B42:B43"/>
    <mergeCell ref="C87:C88"/>
    <mergeCell ref="C42:C43"/>
    <mergeCell ref="B45:B46"/>
    <mergeCell ref="A59:A60"/>
    <mergeCell ref="C59:C60"/>
    <mergeCell ref="A49:A54"/>
    <mergeCell ref="B59:B60"/>
    <mergeCell ref="A45:A46"/>
    <mergeCell ref="C45:C46"/>
    <mergeCell ref="A61:A83"/>
    <mergeCell ref="B61:B83"/>
    <mergeCell ref="C61:C83"/>
  </mergeCells>
  <phoneticPr fontId="0" type="noConversion"/>
  <printOptions horizontalCentered="1"/>
  <pageMargins left="0.59055118110236227" right="0.59055118110236227" top="0.59055118110236227" bottom="0.59055118110236227" header="0.31496062992125984" footer="0.31496062992125984"/>
  <pageSetup paperSize="9" scale="51" fitToHeight="20" orientation="landscape" r:id="rId1"/>
  <rowBreaks count="9" manualBreakCount="9">
    <brk id="13" max="17" man="1"/>
    <brk id="17" max="17" man="1"/>
    <brk id="26" max="17" man="1"/>
    <brk id="35" max="17" man="1"/>
    <brk id="40" max="17" man="1"/>
    <brk id="44" max="17" man="1"/>
    <brk id="54" max="17" man="1"/>
    <brk id="60" max="17" man="1"/>
    <brk id="72"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Татьяна Викторовна Журавлёва</cp:lastModifiedBy>
  <cp:lastPrinted>2022-04-13T03:53:38Z</cp:lastPrinted>
  <dcterms:created xsi:type="dcterms:W3CDTF">2014-06-24T07:47:06Z</dcterms:created>
  <dcterms:modified xsi:type="dcterms:W3CDTF">2022-04-14T05:58:24Z</dcterms:modified>
</cp:coreProperties>
</file>