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4" l="1"/>
  <c r="P445" i="4" l="1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71" i="4" l="1"/>
  <c r="Q71" i="4"/>
  <c r="R398" i="4"/>
  <c r="R393" i="4" s="1"/>
  <c r="Q398" i="4"/>
  <c r="R397" i="4"/>
  <c r="Q397" i="4"/>
  <c r="P398" i="4"/>
  <c r="P397" i="4"/>
  <c r="R387" i="4"/>
  <c r="Q387" i="4"/>
  <c r="P387" i="4"/>
  <c r="R382" i="4"/>
  <c r="Q382" i="4"/>
  <c r="P382" i="4"/>
  <c r="R377" i="4"/>
  <c r="Q377" i="4"/>
  <c r="P377" i="4"/>
  <c r="R172" i="4"/>
  <c r="Q172" i="4"/>
  <c r="P172" i="4"/>
  <c r="E172" i="4" s="1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R35" i="4" s="1"/>
  <c r="Q97" i="4"/>
  <c r="Q96" i="4"/>
  <c r="P97" i="4"/>
  <c r="P96" i="4"/>
  <c r="R60" i="4"/>
  <c r="Q60" i="4"/>
  <c r="P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67" i="4" s="1"/>
  <c r="R470" i="4"/>
  <c r="R449" i="4"/>
  <c r="R446" i="4"/>
  <c r="R440" i="4" s="1"/>
  <c r="R442" i="4"/>
  <c r="R439" i="4"/>
  <c r="R435" i="4"/>
  <c r="R433" i="4"/>
  <c r="R430" i="4" s="1"/>
  <c r="R432" i="4"/>
  <c r="R431" i="4"/>
  <c r="R415" i="4"/>
  <c r="R410" i="4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0" i="4"/>
  <c r="R341" i="4"/>
  <c r="R323" i="4"/>
  <c r="R322" i="4"/>
  <c r="R320" i="4"/>
  <c r="R316" i="4" s="1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279" i="4"/>
  <c r="R178" i="4" s="1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03" i="4"/>
  <c r="O48" i="4"/>
  <c r="O314" i="4"/>
  <c r="O284" i="4"/>
  <c r="Q279" i="4"/>
  <c r="Q178" i="4" s="1"/>
  <c r="P279" i="4"/>
  <c r="P178" i="4" s="1"/>
  <c r="U71" i="4"/>
  <c r="V71" i="4" s="1"/>
  <c r="F508" i="4"/>
  <c r="F505" i="4"/>
  <c r="BM499" i="4"/>
  <c r="BO499" i="4"/>
  <c r="BN499" i="4"/>
  <c r="BL499" i="4"/>
  <c r="Q499" i="4"/>
  <c r="Q338" i="4"/>
  <c r="E338" i="4" s="1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106" i="4"/>
  <c r="O289" i="4"/>
  <c r="E289" i="4" s="1"/>
  <c r="O288" i="4"/>
  <c r="E288" i="4" s="1"/>
  <c r="Q127" i="4"/>
  <c r="Q34" i="4" s="1"/>
  <c r="P127" i="4"/>
  <c r="P34" i="4" s="1"/>
  <c r="O127" i="4"/>
  <c r="Q35" i="4"/>
  <c r="P33" i="4"/>
  <c r="O33" i="4"/>
  <c r="O327" i="4"/>
  <c r="O325" i="4"/>
  <c r="Q372" i="4"/>
  <c r="P372" i="4"/>
  <c r="O372" i="4"/>
  <c r="P35" i="4"/>
  <c r="O34" i="4"/>
  <c r="Q33" i="4"/>
  <c r="Q342" i="4"/>
  <c r="Q343" i="4"/>
  <c r="Q344" i="4"/>
  <c r="Q340" i="4" s="1"/>
  <c r="Q341" i="4"/>
  <c r="P342" i="4"/>
  <c r="P343" i="4"/>
  <c r="P344" i="4"/>
  <c r="P341" i="4"/>
  <c r="O342" i="4"/>
  <c r="O343" i="4"/>
  <c r="O344" i="4"/>
  <c r="E344" i="4" s="1"/>
  <c r="O341" i="4"/>
  <c r="E341" i="4" s="1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92" i="4"/>
  <c r="N398" i="4"/>
  <c r="N393" i="4" s="1"/>
  <c r="N397" i="4"/>
  <c r="N254" i="4"/>
  <c r="N253" i="4"/>
  <c r="N60" i="4"/>
  <c r="N248" i="4"/>
  <c r="N452" i="4"/>
  <c r="N158" i="4"/>
  <c r="E158" i="4" s="1"/>
  <c r="N147" i="4"/>
  <c r="N112" i="4"/>
  <c r="N50" i="4"/>
  <c r="N279" i="4"/>
  <c r="N485" i="4"/>
  <c r="E485" i="4" s="1"/>
  <c r="N382" i="4"/>
  <c r="N377" i="4"/>
  <c r="N333" i="4"/>
  <c r="E333" i="4" s="1"/>
  <c r="N327" i="4"/>
  <c r="N87" i="4"/>
  <c r="N152" i="4"/>
  <c r="E152" i="4" s="1"/>
  <c r="O392" i="4"/>
  <c r="N395" i="4"/>
  <c r="O395" i="4"/>
  <c r="P395" i="4"/>
  <c r="Q39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Q175" i="4"/>
  <c r="O433" i="4"/>
  <c r="N107" i="4"/>
  <c r="N35" i="4" s="1"/>
  <c r="N106" i="4"/>
  <c r="E106" i="4" s="1"/>
  <c r="N284" i="4"/>
  <c r="E284" i="4" s="1"/>
  <c r="N283" i="4"/>
  <c r="E283" i="4" s="1"/>
  <c r="N445" i="4"/>
  <c r="Q150" i="4"/>
  <c r="P150" i="4"/>
  <c r="O150" i="4"/>
  <c r="N150" i="4"/>
  <c r="M150" i="4"/>
  <c r="L150" i="4"/>
  <c r="K150" i="4"/>
  <c r="J150" i="4"/>
  <c r="N330" i="4"/>
  <c r="N97" i="4"/>
  <c r="N96" i="4"/>
  <c r="N259" i="4"/>
  <c r="N325" i="4"/>
  <c r="N480" i="4"/>
  <c r="N126" i="4"/>
  <c r="E126" i="4" s="1"/>
  <c r="N127" i="4"/>
  <c r="N317" i="4"/>
  <c r="O335" i="4"/>
  <c r="P318" i="4"/>
  <c r="P317" i="4"/>
  <c r="O317" i="4"/>
  <c r="Q335" i="4"/>
  <c r="T335" i="4" s="1"/>
  <c r="P335" i="4"/>
  <c r="N335" i="4"/>
  <c r="M335" i="4"/>
  <c r="L335" i="4"/>
  <c r="K335" i="4"/>
  <c r="J335" i="4"/>
  <c r="I335" i="4"/>
  <c r="H335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 s="1"/>
  <c r="M480" i="4"/>
  <c r="M477" i="4"/>
  <c r="L480" i="4"/>
  <c r="L477" i="4"/>
  <c r="L467" i="4" s="1"/>
  <c r="I480" i="4"/>
  <c r="H480" i="4"/>
  <c r="Q477" i="4"/>
  <c r="P477" i="4"/>
  <c r="P467" i="4" s="1"/>
  <c r="O477" i="4"/>
  <c r="K477" i="4"/>
  <c r="J477" i="4"/>
  <c r="G477" i="4"/>
  <c r="G467" i="4" s="1"/>
  <c r="F477" i="4"/>
  <c r="F433" i="4"/>
  <c r="M475" i="4"/>
  <c r="M472" i="4" s="1"/>
  <c r="M467" i="4" s="1"/>
  <c r="L475" i="4"/>
  <c r="L472" i="4"/>
  <c r="J475" i="4"/>
  <c r="I475" i="4"/>
  <c r="I472" i="4"/>
  <c r="H475" i="4"/>
  <c r="Q472" i="4"/>
  <c r="P472" i="4"/>
  <c r="O472" i="4"/>
  <c r="O467" i="4" s="1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H460" i="4" s="1"/>
  <c r="G461" i="4"/>
  <c r="G460" i="4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/>
  <c r="I452" i="4"/>
  <c r="I449" i="4"/>
  <c r="I433" i="4" s="1"/>
  <c r="I430" i="4" s="1"/>
  <c r="H452" i="4"/>
  <c r="H449" i="4"/>
  <c r="G452" i="4"/>
  <c r="G449" i="4"/>
  <c r="G433" i="4" s="1"/>
  <c r="Q449" i="4"/>
  <c r="P449" i="4"/>
  <c r="O449" i="4"/>
  <c r="N449" i="4"/>
  <c r="N436" i="4" s="1"/>
  <c r="K449" i="4"/>
  <c r="J449" i="4"/>
  <c r="E448" i="4"/>
  <c r="Q446" i="4"/>
  <c r="Q440" i="4"/>
  <c r="P446" i="4"/>
  <c r="P440" i="4"/>
  <c r="O446" i="4"/>
  <c r="O440" i="4"/>
  <c r="N446" i="4"/>
  <c r="N440" i="4"/>
  <c r="M446" i="4"/>
  <c r="M440" i="4"/>
  <c r="L446" i="4"/>
  <c r="L440" i="4"/>
  <c r="K446" i="4"/>
  <c r="K440" i="4"/>
  <c r="J446" i="4"/>
  <c r="J440" i="4"/>
  <c r="I446" i="4"/>
  <c r="I440" i="4"/>
  <c r="H446" i="4"/>
  <c r="E446" i="4" s="1"/>
  <c r="H440" i="4"/>
  <c r="M445" i="4"/>
  <c r="L445" i="4"/>
  <c r="L442" i="4"/>
  <c r="L436" i="4" s="1"/>
  <c r="I445" i="4"/>
  <c r="I442" i="4"/>
  <c r="H445" i="4"/>
  <c r="G445" i="4"/>
  <c r="Q442" i="4"/>
  <c r="P442" i="4"/>
  <c r="P436" i="4" s="1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M418" i="4"/>
  <c r="M415" i="4"/>
  <c r="M410" i="4"/>
  <c r="L418" i="4"/>
  <c r="Q415" i="4"/>
  <c r="Q410" i="4" s="1"/>
  <c r="P415" i="4"/>
  <c r="P410" i="4" s="1"/>
  <c r="O415" i="4"/>
  <c r="O410" i="4"/>
  <c r="N415" i="4"/>
  <c r="N410" i="4"/>
  <c r="K415" i="4"/>
  <c r="K410" i="4"/>
  <c r="J415" i="4"/>
  <c r="J410" i="4"/>
  <c r="I415" i="4"/>
  <c r="I410" i="4"/>
  <c r="H415" i="4"/>
  <c r="H410" i="4"/>
  <c r="G415" i="4"/>
  <c r="G410" i="4"/>
  <c r="F415" i="4"/>
  <c r="O413" i="4"/>
  <c r="N413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E405" i="4" s="1"/>
  <c r="G405" i="4"/>
  <c r="F405" i="4"/>
  <c r="N403" i="4"/>
  <c r="N400" i="4"/>
  <c r="M403" i="4"/>
  <c r="M400" i="4"/>
  <c r="L403" i="4"/>
  <c r="L400" i="4" s="1"/>
  <c r="I403" i="4"/>
  <c r="G403" i="4"/>
  <c r="G400" i="4"/>
  <c r="Q400" i="4"/>
  <c r="Q390" i="4" s="1"/>
  <c r="P400" i="4"/>
  <c r="P390" i="4"/>
  <c r="O400" i="4"/>
  <c r="K400" i="4"/>
  <c r="J400" i="4"/>
  <c r="H400" i="4"/>
  <c r="F400" i="4"/>
  <c r="M398" i="4"/>
  <c r="L398" i="4"/>
  <c r="I398" i="4"/>
  <c r="H398" i="4"/>
  <c r="G398" i="4"/>
  <c r="M397" i="4"/>
  <c r="L397" i="4"/>
  <c r="K397" i="4"/>
  <c r="J397" i="4"/>
  <c r="J395" i="4"/>
  <c r="I397" i="4"/>
  <c r="I392" i="4" s="1"/>
  <c r="H397" i="4"/>
  <c r="G397" i="4"/>
  <c r="G392" i="4"/>
  <c r="F395" i="4"/>
  <c r="Q394" i="4"/>
  <c r="P394" i="4"/>
  <c r="O394" i="4"/>
  <c r="N394" i="4"/>
  <c r="M394" i="4"/>
  <c r="L394" i="4"/>
  <c r="K394" i="4"/>
  <c r="J394" i="4"/>
  <c r="I394" i="4"/>
  <c r="H394" i="4"/>
  <c r="G394" i="4"/>
  <c r="E394" i="4" s="1"/>
  <c r="Q393" i="4"/>
  <c r="P393" i="4"/>
  <c r="K393" i="4"/>
  <c r="J393" i="4"/>
  <c r="Q392" i="4"/>
  <c r="P392" i="4"/>
  <c r="N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/>
  <c r="L382" i="4"/>
  <c r="L380" i="4"/>
  <c r="H382" i="4"/>
  <c r="H380" i="4"/>
  <c r="G382" i="4"/>
  <c r="E382" i="4" s="1"/>
  <c r="Q380" i="4"/>
  <c r="Q365" i="4" s="1"/>
  <c r="P380" i="4"/>
  <c r="O380" i="4"/>
  <c r="N380" i="4"/>
  <c r="K380" i="4"/>
  <c r="K365" i="4" s="1"/>
  <c r="J380" i="4"/>
  <c r="I380" i="4"/>
  <c r="F380" i="4"/>
  <c r="M377" i="4"/>
  <c r="M375" i="4" s="1"/>
  <c r="L377" i="4"/>
  <c r="L375" i="4"/>
  <c r="I377" i="4"/>
  <c r="I375" i="4" s="1"/>
  <c r="H377" i="4"/>
  <c r="Q375" i="4"/>
  <c r="P375" i="4"/>
  <c r="O375" i="4"/>
  <c r="N375" i="4"/>
  <c r="K375" i="4"/>
  <c r="J375" i="4"/>
  <c r="G375" i="4"/>
  <c r="F375" i="4"/>
  <c r="Q374" i="4"/>
  <c r="P374" i="4"/>
  <c r="P369" i="4"/>
  <c r="O374" i="4"/>
  <c r="O364" i="4" s="1"/>
  <c r="N374" i="4"/>
  <c r="M374" i="4"/>
  <c r="M364" i="4"/>
  <c r="L374" i="4"/>
  <c r="K374" i="4"/>
  <c r="J374" i="4"/>
  <c r="P367" i="4"/>
  <c r="N372" i="4"/>
  <c r="N370" i="4"/>
  <c r="M372" i="4"/>
  <c r="L372" i="4"/>
  <c r="G372" i="4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Q367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P363" i="4"/>
  <c r="K363" i="4"/>
  <c r="J363" i="4"/>
  <c r="F363" i="4"/>
  <c r="Q362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E325" i="4" s="1"/>
  <c r="Q323" i="4"/>
  <c r="P323" i="4"/>
  <c r="O323" i="4"/>
  <c r="L323" i="4"/>
  <c r="L316" i="4" s="1"/>
  <c r="K323" i="4"/>
  <c r="K316" i="4"/>
  <c r="J323" i="4"/>
  <c r="I323" i="4"/>
  <c r="I316" i="4"/>
  <c r="H323" i="4"/>
  <c r="H316" i="4" s="1"/>
  <c r="G323" i="4"/>
  <c r="G316" i="4" s="1"/>
  <c r="F323" i="4"/>
  <c r="B323" i="4"/>
  <c r="Q322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 s="1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E269" i="4" s="1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E254" i="4" s="1"/>
  <c r="O177" i="4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E248" i="4" s="1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E227" i="4" s="1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K205" i="4"/>
  <c r="K202" i="4"/>
  <c r="I205" i="4"/>
  <c r="I202" i="4" s="1"/>
  <c r="H205" i="4"/>
  <c r="H202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E176" i="4" s="1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E138" i="4" s="1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Q125" i="4"/>
  <c r="O125" i="4"/>
  <c r="N125" i="4"/>
  <c r="K125" i="4"/>
  <c r="J125" i="4"/>
  <c r="M122" i="4"/>
  <c r="M120" i="4" s="1"/>
  <c r="L122" i="4"/>
  <c r="L120" i="4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E107" i="4" s="1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M94" i="4" s="1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 s="1"/>
  <c r="L71" i="4"/>
  <c r="L35" i="4" s="1"/>
  <c r="I71" i="4"/>
  <c r="I68" i="4" s="1"/>
  <c r="H71" i="4"/>
  <c r="H68" i="4"/>
  <c r="G71" i="4"/>
  <c r="G35" i="4" s="1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 s="1"/>
  <c r="I60" i="4"/>
  <c r="I34" i="4" s="1"/>
  <c r="I25" i="4" s="1"/>
  <c r="I58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 s="1"/>
  <c r="L50" i="4"/>
  <c r="I50" i="4"/>
  <c r="I48" i="4"/>
  <c r="H50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N22" i="4" s="1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/>
  <c r="N29" i="4"/>
  <c r="N20" i="4" s="1"/>
  <c r="M29" i="4"/>
  <c r="M20" i="4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/>
  <c r="F24" i="4"/>
  <c r="AI20" i="4"/>
  <c r="AG20" i="4"/>
  <c r="E17" i="4"/>
  <c r="AB7" i="4"/>
  <c r="G393" i="4"/>
  <c r="K392" i="4"/>
  <c r="G395" i="4"/>
  <c r="G390" i="4" s="1"/>
  <c r="I363" i="4"/>
  <c r="M323" i="4"/>
  <c r="M316" i="4" s="1"/>
  <c r="Q467" i="4"/>
  <c r="P364" i="4"/>
  <c r="Q430" i="4"/>
  <c r="M115" i="4"/>
  <c r="E455" i="4"/>
  <c r="P175" i="4"/>
  <c r="I470" i="4"/>
  <c r="J362" i="4"/>
  <c r="G363" i="4"/>
  <c r="E363" i="4" s="1"/>
  <c r="M369" i="4"/>
  <c r="H367" i="4"/>
  <c r="J392" i="4"/>
  <c r="Q436" i="4"/>
  <c r="J390" i="4"/>
  <c r="J25" i="4"/>
  <c r="M395" i="4"/>
  <c r="M390" i="4" s="1"/>
  <c r="L363" i="4"/>
  <c r="L413" i="4"/>
  <c r="M135" i="4"/>
  <c r="O369" i="4"/>
  <c r="I439" i="4"/>
  <c r="E461" i="4"/>
  <c r="E460" i="4" s="1"/>
  <c r="I477" i="4"/>
  <c r="I467" i="4"/>
  <c r="M84" i="4"/>
  <c r="L393" i="4"/>
  <c r="J436" i="4"/>
  <c r="I460" i="4"/>
  <c r="K467" i="4"/>
  <c r="I35" i="4"/>
  <c r="H178" i="4"/>
  <c r="M276" i="4"/>
  <c r="M309" i="4"/>
  <c r="N362" i="4"/>
  <c r="M393" i="4"/>
  <c r="K436" i="4"/>
  <c r="I28" i="4"/>
  <c r="I19" i="4" s="1"/>
  <c r="G68" i="4"/>
  <c r="M251" i="4"/>
  <c r="L364" i="4"/>
  <c r="I395" i="4"/>
  <c r="I390" i="4" s="1"/>
  <c r="G442" i="4"/>
  <c r="M311" i="4"/>
  <c r="M306" i="4" s="1"/>
  <c r="L369" i="4"/>
  <c r="M140" i="4"/>
  <c r="M363" i="4"/>
  <c r="I367" i="4"/>
  <c r="F28" i="4"/>
  <c r="F19" i="4" s="1"/>
  <c r="M104" i="4"/>
  <c r="M245" i="4"/>
  <c r="O363" i="4"/>
  <c r="M370" i="4"/>
  <c r="M365" i="4"/>
  <c r="M442" i="4"/>
  <c r="L470" i="4"/>
  <c r="M27" i="4"/>
  <c r="E27" i="4" s="1"/>
  <c r="N177" i="4"/>
  <c r="M178" i="4"/>
  <c r="G36" i="4"/>
  <c r="G37" i="4"/>
  <c r="M125" i="4"/>
  <c r="K177" i="4"/>
  <c r="N202" i="4"/>
  <c r="O393" i="4"/>
  <c r="M413" i="4"/>
  <c r="I374" i="4"/>
  <c r="J369" i="4"/>
  <c r="J364" i="4"/>
  <c r="O251" i="4"/>
  <c r="O178" i="4"/>
  <c r="G34" i="4"/>
  <c r="M79" i="4"/>
  <c r="G178" i="4"/>
  <c r="L266" i="4"/>
  <c r="N369" i="4"/>
  <c r="N364" i="4"/>
  <c r="L439" i="4"/>
  <c r="L433" i="4"/>
  <c r="L430" i="4" s="1"/>
  <c r="H477" i="4"/>
  <c r="N470" i="4"/>
  <c r="N477" i="4"/>
  <c r="M318" i="4"/>
  <c r="G380" i="4"/>
  <c r="H28" i="4"/>
  <c r="H35" i="4"/>
  <c r="G38" i="4"/>
  <c r="G32" i="4" s="1"/>
  <c r="G48" i="4"/>
  <c r="L125" i="4"/>
  <c r="G370" i="4"/>
  <c r="G367" i="4"/>
  <c r="O370" i="4"/>
  <c r="O367" i="4"/>
  <c r="O362" i="4"/>
  <c r="L362" i="4"/>
  <c r="L385" i="4"/>
  <c r="H363" i="4"/>
  <c r="H393" i="4"/>
  <c r="N363" i="4"/>
  <c r="I400" i="4"/>
  <c r="I393" i="4"/>
  <c r="E420" i="4"/>
  <c r="F22" i="4"/>
  <c r="H89" i="4"/>
  <c r="I192" i="4"/>
  <c r="N323" i="4"/>
  <c r="N316" i="4"/>
  <c r="K369" i="4"/>
  <c r="K364" i="4"/>
  <c r="K22" i="4"/>
  <c r="I362" i="4"/>
  <c r="I360" i="4" s="1"/>
  <c r="H395" i="4"/>
  <c r="H390" i="4" s="1"/>
  <c r="H392" i="4"/>
  <c r="H362" i="4"/>
  <c r="L395" i="4"/>
  <c r="L390" i="4" s="1"/>
  <c r="L392" i="4"/>
  <c r="H442" i="4"/>
  <c r="H439" i="4"/>
  <c r="N439" i="4"/>
  <c r="L256" i="4"/>
  <c r="J470" i="4"/>
  <c r="M18" i="4"/>
  <c r="E18" i="4" s="1"/>
  <c r="H374" i="4"/>
  <c r="I364" i="4"/>
  <c r="I22" i="4"/>
  <c r="I369" i="4"/>
  <c r="H436" i="4"/>
  <c r="H433" i="4"/>
  <c r="H19" i="4" s="1"/>
  <c r="H369" i="4"/>
  <c r="H364" i="4"/>
  <c r="H22" i="4" s="1"/>
  <c r="G374" i="4"/>
  <c r="F374" i="4" s="1"/>
  <c r="E374" i="4" s="1"/>
  <c r="G369" i="4"/>
  <c r="G364" i="4"/>
  <c r="H20" i="4"/>
  <c r="Q360" i="4"/>
  <c r="J316" i="4"/>
  <c r="O306" i="4"/>
  <c r="E96" i="4" l="1"/>
  <c r="L34" i="4"/>
  <c r="L25" i="4" s="1"/>
  <c r="L16" i="4" s="1"/>
  <c r="E177" i="4"/>
  <c r="R125" i="4"/>
  <c r="R34" i="4"/>
  <c r="G365" i="4"/>
  <c r="E228" i="4"/>
  <c r="K178" i="4"/>
  <c r="K28" i="4" s="1"/>
  <c r="K225" i="4"/>
  <c r="K175" i="4" s="1"/>
  <c r="E253" i="4"/>
  <c r="L177" i="4"/>
  <c r="M449" i="4"/>
  <c r="M436" i="4" s="1"/>
  <c r="M439" i="4"/>
  <c r="E439" i="4" s="1"/>
  <c r="E499" i="4"/>
  <c r="BL496" i="4"/>
  <c r="M35" i="4"/>
  <c r="E35" i="4" s="1"/>
  <c r="I436" i="4"/>
  <c r="E72" i="4"/>
  <c r="G29" i="4"/>
  <c r="H175" i="4"/>
  <c r="L192" i="4"/>
  <c r="L178" i="4"/>
  <c r="E205" i="4"/>
  <c r="G202" i="4"/>
  <c r="E264" i="4"/>
  <c r="L261" i="4"/>
  <c r="E261" i="4" s="1"/>
  <c r="N28" i="4"/>
  <c r="N19" i="4" s="1"/>
  <c r="L370" i="4"/>
  <c r="L365" i="4" s="1"/>
  <c r="L367" i="4"/>
  <c r="E121" i="4"/>
  <c r="N120" i="4"/>
  <c r="N467" i="4"/>
  <c r="N433" i="4"/>
  <c r="L251" i="4"/>
  <c r="E251" i="4" s="1"/>
  <c r="L94" i="4"/>
  <c r="E94" i="4" s="1"/>
  <c r="L68" i="4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Q316" i="4"/>
  <c r="E316" i="4" s="1"/>
  <c r="N390" i="4"/>
  <c r="E147" i="4"/>
  <c r="N145" i="4"/>
  <c r="E145" i="4" s="1"/>
  <c r="N34" i="4"/>
  <c r="N32" i="4" s="1"/>
  <c r="N58" i="4"/>
  <c r="N385" i="4"/>
  <c r="N365" i="4" s="1"/>
  <c r="N367" i="4"/>
  <c r="E496" i="4"/>
  <c r="I32" i="4"/>
  <c r="E89" i="4"/>
  <c r="I178" i="4"/>
  <c r="E178" i="4" s="1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E71" i="4"/>
  <c r="G28" i="4"/>
  <c r="E101" i="4"/>
  <c r="L99" i="4"/>
  <c r="E233" i="4"/>
  <c r="J230" i="4"/>
  <c r="J178" i="4"/>
  <c r="J28" i="4" s="1"/>
  <c r="J19" i="4" s="1"/>
  <c r="Q369" i="4"/>
  <c r="E369" i="4" s="1"/>
  <c r="Q364" i="4"/>
  <c r="E364" i="4" s="1"/>
  <c r="E385" i="4"/>
  <c r="K395" i="4"/>
  <c r="K390" i="4" s="1"/>
  <c r="K362" i="4"/>
  <c r="K16" i="4" s="1"/>
  <c r="E400" i="4"/>
  <c r="E418" i="4"/>
  <c r="L415" i="4"/>
  <c r="L410" i="4" s="1"/>
  <c r="J430" i="4"/>
  <c r="N430" i="4"/>
  <c r="E442" i="4"/>
  <c r="E475" i="4"/>
  <c r="H472" i="4"/>
  <c r="H470" i="4"/>
  <c r="E470" i="4" s="1"/>
  <c r="N33" i="4"/>
  <c r="N24" i="4" s="1"/>
  <c r="N15" i="4" s="1"/>
  <c r="N256" i="4"/>
  <c r="N178" i="4"/>
  <c r="N175" i="4" s="1"/>
  <c r="P370" i="4"/>
  <c r="P365" i="4" s="1"/>
  <c r="P362" i="4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J22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E410" i="4"/>
  <c r="H430" i="4"/>
  <c r="E477" i="4"/>
  <c r="E480" i="4"/>
  <c r="P25" i="4"/>
  <c r="P23" i="4" s="1"/>
  <c r="Q25" i="4"/>
  <c r="R24" i="4"/>
  <c r="R15" i="4" s="1"/>
  <c r="R28" i="4"/>
  <c r="E29" i="4"/>
  <c r="E82" i="4"/>
  <c r="E92" i="4"/>
  <c r="E97" i="4"/>
  <c r="E112" i="4"/>
  <c r="J175" i="4"/>
  <c r="E195" i="4"/>
  <c r="E197" i="4"/>
  <c r="N25" i="4"/>
  <c r="N23" i="4" s="1"/>
  <c r="X14" i="4" s="1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16" i="4"/>
  <c r="H360" i="4"/>
  <c r="Q28" i="4"/>
  <c r="E392" i="4"/>
  <c r="E343" i="4"/>
  <c r="E342" i="4"/>
  <c r="P360" i="4"/>
  <c r="E393" i="4"/>
  <c r="G430" i="4"/>
  <c r="J16" i="4"/>
  <c r="E440" i="4"/>
  <c r="L28" i="4"/>
  <c r="L23" i="4" s="1"/>
  <c r="E299" i="4"/>
  <c r="E308" i="4"/>
  <c r="O390" i="4"/>
  <c r="E390" i="4" s="1"/>
  <c r="E395" i="4"/>
  <c r="O430" i="4"/>
  <c r="L19" i="4"/>
  <c r="L14" i="4" s="1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192" i="4"/>
  <c r="E202" i="4"/>
  <c r="E214" i="4"/>
  <c r="E220" i="4"/>
  <c r="E256" i="4"/>
  <c r="E271" i="4"/>
  <c r="E276" i="4"/>
  <c r="E281" i="4"/>
  <c r="E286" i="4"/>
  <c r="E297" i="4"/>
  <c r="E301" i="4"/>
  <c r="E296" i="4" s="1"/>
  <c r="E317" i="4"/>
  <c r="E320" i="4"/>
  <c r="E170" i="4"/>
  <c r="Q16" i="4"/>
  <c r="W16" i="4" s="1"/>
  <c r="X16" i="4" s="1"/>
  <c r="E21" i="4"/>
  <c r="E370" i="4"/>
  <c r="O340" i="4"/>
  <c r="E340" i="4" s="1"/>
  <c r="G22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245" i="4"/>
  <c r="E300" i="4"/>
  <c r="E309" i="4"/>
  <c r="E361" i="4"/>
  <c r="E366" i="4"/>
  <c r="O365" i="4"/>
  <c r="E335" i="4"/>
  <c r="O360" i="4"/>
  <c r="O22" i="4"/>
  <c r="V22" i="4" s="1"/>
  <c r="O175" i="4"/>
  <c r="R390" i="4"/>
  <c r="P16" i="4"/>
  <c r="R360" i="4"/>
  <c r="H15" i="4"/>
  <c r="J24" i="4"/>
  <c r="R32" i="4"/>
  <c r="Q32" i="4"/>
  <c r="P32" i="4"/>
  <c r="R436" i="4"/>
  <c r="R19" i="4"/>
  <c r="E68" i="4"/>
  <c r="O32" i="4"/>
  <c r="O436" i="4"/>
  <c r="E436" i="4" s="1"/>
  <c r="O28" i="4"/>
  <c r="O19" i="4" s="1"/>
  <c r="V19" i="4" s="1"/>
  <c r="O25" i="4"/>
  <c r="K19" i="4" l="1"/>
  <c r="K14" i="4" s="1"/>
  <c r="K23" i="4"/>
  <c r="E22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2" i="4" s="1"/>
  <c r="E365" i="4"/>
  <c r="R25" i="4"/>
  <c r="R16" i="4" s="1"/>
  <c r="E225" i="4"/>
  <c r="M32" i="4"/>
  <c r="AE16" i="4"/>
  <c r="N14" i="4"/>
  <c r="E430" i="4"/>
  <c r="I23" i="4"/>
  <c r="E360" i="4"/>
  <c r="F487" i="4"/>
  <c r="E24" i="4"/>
  <c r="AG16" i="4"/>
  <c r="AG22" i="4" s="1"/>
  <c r="G14" i="4"/>
  <c r="M19" i="4"/>
  <c r="M23" i="4"/>
  <c r="AW14" i="4"/>
  <c r="E28" i="4"/>
  <c r="J23" i="4"/>
  <c r="J15" i="4"/>
  <c r="E15" i="4" s="1"/>
  <c r="AZ15" i="4"/>
  <c r="I14" i="4"/>
  <c r="H14" i="4"/>
  <c r="AY15" i="4"/>
  <c r="AC16" i="4"/>
  <c r="AC23" i="4" s="1"/>
  <c r="R23" i="4"/>
  <c r="P19" i="4"/>
  <c r="Q23" i="4"/>
  <c r="Q19" i="4"/>
  <c r="O23" i="4"/>
  <c r="O16" i="4"/>
  <c r="AT16" i="4" l="1"/>
  <c r="AT23" i="4" s="1"/>
  <c r="R14" i="4"/>
  <c r="E25" i="4"/>
  <c r="E16" i="4"/>
  <c r="E23" i="4"/>
  <c r="M14" i="4"/>
  <c r="AI16" i="4"/>
  <c r="AI23" i="4" s="1"/>
  <c r="E19" i="4"/>
  <c r="AA15" i="4"/>
  <c r="Y10" i="4"/>
  <c r="J14" i="4"/>
  <c r="AV14" i="4"/>
  <c r="AO16" i="4"/>
  <c r="AO23" i="4" s="1"/>
  <c r="P14" i="4"/>
  <c r="AQ16" i="4"/>
  <c r="AQ23" i="4" s="1"/>
  <c r="Q14" i="4"/>
  <c r="T14" i="4" s="1"/>
  <c r="O14" i="4"/>
  <c r="AM16" i="4"/>
  <c r="AM23" i="4" s="1"/>
  <c r="V16" i="4"/>
  <c r="V14" i="4" s="1"/>
  <c r="E14" i="4" l="1"/>
  <c r="S14" i="4"/>
  <c r="U9" i="4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<sst xmlns="http://schemas.openxmlformats.org/spreadsheetml/2006/main" count="784" uniqueCount="251">
  <si>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</si>
  <si>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</si>
  <si>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</si>
  <si>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</si>
  <si>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</si>
  <si>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</si>
  <si>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</si>
  <si>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</si>
  <si>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</si>
  <si>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</si>
  <si>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</si>
  <si>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</si>
  <si>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</si>
  <si>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</si>
  <si>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</si>
  <si>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</si>
  <si>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</si>
  <si>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</si>
  <si>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</si>
  <si>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</si>
  <si>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</si>
  <si>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</si>
  <si>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</si>
  <si>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</si>
  <si>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</si>
  <si>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</si>
  <si>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</si>
  <si>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</si>
  <si>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</si>
  <si>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</si>
  <si>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</si>
  <si>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</si>
  <si>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</si>
  <si>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</si>
  <si>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</si>
  <si>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</si>
  <si>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</si>
  <si>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</si>
  <si>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</si>
  <si>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</si>
  <si>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</si>
  <si>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</si>
  <si>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</si>
  <si>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</si>
  <si>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</si>
  <si>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</si>
  <si>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</si>
  <si>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</si>
  <si>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</si>
  <si>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</si>
  <si>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</si>
  <si>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</si>
  <si>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</si>
  <si>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</si>
  <si>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</si>
  <si>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</si>
  <si>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</si>
  <si>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</si>
  <si>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</si>
  <si>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</si>
  <si>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</si>
  <si>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</si>
  <si>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</si>
  <si>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</si>
  <si>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</si>
  <si>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</si>
  <si>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</si>
  <si>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</si>
  <si>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</si>
  <si>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</si>
  <si>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</si>
  <si>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</si>
  <si>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</si>
  <si>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</si>
  <si>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</si>
  <si>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</si>
  <si>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</si>
  <si>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</si>
  <si>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</si>
  <si>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</si>
  <si>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</si>
  <si>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</si>
  <si>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</si>
  <si>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</si>
  <si>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</si>
  <si>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</si>
  <si>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</si>
  <si>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</si>
  <si>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</si>
  <si>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</si>
  <si>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</si>
  <si>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</si>
  <si>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</si>
  <si>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</si>
  <si>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</si>
  <si>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</si>
  <si>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</si>
  <si>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</si>
  <si>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</si>
  <si>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</si>
  <si>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</si>
  <si>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</si>
  <si>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</si>
  <si>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</si>
  <si>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</si>
  <si>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</si>
  <si>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</si>
  <si>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</si>
  <si>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</si>
  <si>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</si>
  <si>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</si>
  <si>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</si>
  <si>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</si>
  <si>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</si>
  <si>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</si>
  <si>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</si>
  <si>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</si>
  <si>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</si>
  <si>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</si>
  <si>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</si>
  <si>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</si>
  <si>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</si>
  <si>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</si>
  <si>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</si>
  <si>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</si>
  <si>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</si>
  <si>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</si>
  <si>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</si>
  <si>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</si>
  <si>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</si>
  <si>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</si>
  <si>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</si>
  <si>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</si>
  <si>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</si>
  <si>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</si>
  <si>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</si>
  <si>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</si>
  <si>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</si>
  <si>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</si>
  <si>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</si>
  <si>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</si>
  <si>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</si>
  <si>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</si>
  <si>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</si>
  <si>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</si>
  <si>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</si>
  <si>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</si>
  <si>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</si>
  <si>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</si>
  <si>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</si>
  <si>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</si>
  <si>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</si>
  <si>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</si>
  <si>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</si>
  <si>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</si>
  <si>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</si>
  <si>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</si>
  <si>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</si>
  <si>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</si>
  <si>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</si>
  <si>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</si>
  <si>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</si>
  <si>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</si>
  <si>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</si>
  <si>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</si>
  <si>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</si>
  <si>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</si>
  <si>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</si>
  <si>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</si>
  <si>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</si>
  <si>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</si>
  <si>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</si>
  <si>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</si>
  <si>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</si>
  <si>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</si>
  <si>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</si>
  <si>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</si>
  <si>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</si>
  <si>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</si>
  <si>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</si>
  <si>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</si>
  <si>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</si>
  <si>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</si>
  <si>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</si>
  <si>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</si>
  <si>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</si>
  <si>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</si>
  <si>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</si>
  <si>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</si>
  <si>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</si>
  <si>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</si>
  <si>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</si>
  <si>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</si>
  <si>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</si>
  <si>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</si>
  <si>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</si>
  <si>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</si>
  <si>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</si>
  <si>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</si>
  <si>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</si>
  <si>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</si>
  <si>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</si>
  <si>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</si>
  <si>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</si>
  <si>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</si>
  <si>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</si>
  <si>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</si>
  <si>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</si>
  <si>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</si>
  <si>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</si>
  <si>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</si>
  <si>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</si>
  <si>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</si>
  <si>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</si>
  <si>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</si>
  <si>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</si>
  <si>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</si>
  <si>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</si>
  <si>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</si>
  <si>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</si>
  <si>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</si>
  <si>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</si>
  <si>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</si>
  <si>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</si>
  <si>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</si>
  <si>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</si>
  <si>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</si>
  <si>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</si>
  <si>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</si>
  <si>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</si>
  <si>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</si>
  <si>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</si>
  <si>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</si>
  <si>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</si>
  <si>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</si>
  <si>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</si>
  <si>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</si>
  <si>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</si>
  <si>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</si>
  <si>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</si>
  <si>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</si>
  <si>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</si>
  <si>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</si>
  <si>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</si>
  <si>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</si>
  <si>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</si>
  <si>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</si>
  <si>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</si>
  <si>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rFont val="Calibri"/>
        <family val="2"/>
        <charset val="204"/>
      </rPr>
      <t>*****</t>
    </r>
  </si>
  <si>
    <t>Приложение  к постановлению</t>
  </si>
  <si>
    <t xml:space="preserve"> от 02.02.2024 № 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</si>
</sst>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56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49" fontId="4" fillId="2" borderId="3" xfId="0" applyNumberFormat="1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  <xf numFmtId="0" fontId="4" fillId="2" borderId="2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21" fillId="2" borderId="2" xfId="0" applyFont="1" applyFill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XH509"/>
  <sheetViews>
    <sheetView tabSelected="1" zoomScaleNormal="100" zoomScaleSheetLayoutView="62" workbookViewId="0">
      <selection activeCell="B3" sqref="B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30" t="s">
        <v>249</v>
      </c>
      <c r="P1" s="330"/>
      <c r="Q1" s="330"/>
      <c r="R1" s="159"/>
      <c r="S1" s="180"/>
      <c r="T1" s="159"/>
      <c r="U1" s="159"/>
      <c r="V1" s="159"/>
    </row>
    <row r="2" spans="1:57" ht="21.75" customHeight="1" x14ac:dyDescent="0.3">
      <c r="E2" s="2"/>
      <c r="O2" s="330" t="s">
        <v>166</v>
      </c>
      <c r="P2" s="330"/>
      <c r="Q2" s="330"/>
      <c r="R2" s="159"/>
      <c r="S2" s="180"/>
      <c r="T2" s="159"/>
      <c r="U2" s="159"/>
      <c r="V2" s="159"/>
    </row>
    <row r="3" spans="1:57" ht="19.5" customHeight="1" x14ac:dyDescent="0.3">
      <c r="O3" s="330" t="s">
        <v>250</v>
      </c>
      <c r="P3" s="330"/>
      <c r="Q3" s="330"/>
      <c r="R3" s="159"/>
      <c r="S3" s="180"/>
      <c r="T3" s="159"/>
      <c r="U3" s="159"/>
      <c r="V3" s="159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31" t="s">
        <v>162</v>
      </c>
      <c r="P5" s="332"/>
      <c r="Q5" s="332"/>
      <c r="R5" s="160"/>
      <c r="S5" s="181"/>
      <c r="T5" s="160"/>
      <c r="U5" s="160"/>
      <c r="V5" s="160"/>
    </row>
    <row r="6" spans="1:57" ht="20.25" customHeight="1" x14ac:dyDescent="0.3">
      <c r="A6" s="4"/>
      <c r="B6" s="4"/>
      <c r="C6" s="4"/>
      <c r="D6" s="4"/>
      <c r="L6" s="7"/>
      <c r="N6" s="8"/>
      <c r="O6" s="331" t="s">
        <v>155</v>
      </c>
      <c r="P6" s="332"/>
      <c r="Q6" s="332"/>
      <c r="R6" s="160"/>
      <c r="S6" s="181"/>
      <c r="T6" s="160"/>
      <c r="U6" s="160"/>
      <c r="V6" s="160"/>
    </row>
    <row r="7" spans="1:57" s="72" customFormat="1" ht="20.25" customHeight="1" x14ac:dyDescent="0.3">
      <c r="A7" s="333" t="s">
        <v>0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  <c r="N7" s="335"/>
      <c r="O7" s="335"/>
      <c r="P7" s="335"/>
      <c r="Q7" s="335"/>
      <c r="R7" s="161"/>
      <c r="S7" s="182"/>
      <c r="T7" s="161"/>
      <c r="U7" s="161"/>
      <c r="V7" s="161"/>
      <c r="AB7" s="73">
        <f>2541647.2+21464.3</f>
        <v>2563111.5</v>
      </c>
      <c r="AC7" s="74"/>
      <c r="AD7" s="74"/>
      <c r="AE7" s="74"/>
      <c r="AF7" s="74"/>
      <c r="AG7" s="74"/>
    </row>
    <row r="8" spans="1:57" ht="13.9" customHeight="1" x14ac:dyDescent="0.25">
      <c r="B8" s="340"/>
      <c r="C8" s="340"/>
      <c r="D8" s="340"/>
      <c r="E8" s="340"/>
      <c r="F8" s="340"/>
      <c r="G8" s="340"/>
      <c r="H8" s="34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262" t="s">
        <v>1</v>
      </c>
      <c r="B9" s="263" t="s">
        <v>126</v>
      </c>
      <c r="C9" s="341" t="s">
        <v>2</v>
      </c>
      <c r="D9" s="263" t="s">
        <v>3</v>
      </c>
      <c r="E9" s="343" t="s">
        <v>165</v>
      </c>
      <c r="F9" s="344"/>
      <c r="G9" s="344"/>
      <c r="H9" s="344"/>
      <c r="I9" s="344"/>
      <c r="J9" s="344"/>
      <c r="K9" s="344"/>
      <c r="L9" s="344"/>
      <c r="M9" s="259"/>
      <c r="N9" s="259"/>
      <c r="O9" s="259"/>
      <c r="P9" s="259"/>
      <c r="Q9" s="259"/>
      <c r="R9" s="345"/>
      <c r="S9" s="185"/>
      <c r="T9" s="102"/>
      <c r="U9" s="101">
        <f>O14-O22</f>
        <v>4704319.5</v>
      </c>
      <c r="V9" s="101">
        <v>4428533.0999999996</v>
      </c>
      <c r="W9" s="78">
        <f>V9-U9</f>
        <v>-275786.40000000037</v>
      </c>
    </row>
    <row r="10" spans="1:57" ht="97.5" customHeight="1" x14ac:dyDescent="0.25">
      <c r="A10" s="253"/>
      <c r="B10" s="255"/>
      <c r="C10" s="271"/>
      <c r="D10" s="255"/>
      <c r="E10" s="108" t="s">
        <v>4</v>
      </c>
      <c r="F10" s="115" t="s">
        <v>5</v>
      </c>
      <c r="G10" s="115" t="s">
        <v>209</v>
      </c>
      <c r="H10" s="115" t="s">
        <v>210</v>
      </c>
      <c r="I10" s="115" t="s">
        <v>6</v>
      </c>
      <c r="J10" s="115" t="s">
        <v>7</v>
      </c>
      <c r="K10" s="115" t="s">
        <v>8</v>
      </c>
      <c r="L10" s="115" t="s">
        <v>179</v>
      </c>
      <c r="M10" s="115" t="s">
        <v>185</v>
      </c>
      <c r="N10" s="115" t="s">
        <v>134</v>
      </c>
      <c r="O10" s="196" t="s">
        <v>135</v>
      </c>
      <c r="P10" s="228" t="s">
        <v>136</v>
      </c>
      <c r="Q10" s="115" t="s">
        <v>137</v>
      </c>
      <c r="R10" s="115" t="s">
        <v>226</v>
      </c>
      <c r="S10" s="184"/>
      <c r="T10" s="106" t="s">
        <v>238</v>
      </c>
      <c r="U10" s="107" t="s">
        <v>235</v>
      </c>
      <c r="V10" s="106" t="s">
        <v>215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8">
        <v>4</v>
      </c>
      <c r="F11" s="115" t="s">
        <v>9</v>
      </c>
      <c r="G11" s="115" t="s">
        <v>9</v>
      </c>
      <c r="H11" s="115" t="s">
        <v>10</v>
      </c>
      <c r="I11" s="115" t="s">
        <v>11</v>
      </c>
      <c r="J11" s="115" t="s">
        <v>12</v>
      </c>
      <c r="K11" s="115" t="s">
        <v>13</v>
      </c>
      <c r="L11" s="115" t="s">
        <v>14</v>
      </c>
      <c r="M11" s="115" t="s">
        <v>124</v>
      </c>
      <c r="N11" s="115" t="s">
        <v>138</v>
      </c>
      <c r="O11" s="115" t="s">
        <v>139</v>
      </c>
      <c r="P11" s="115" t="s">
        <v>140</v>
      </c>
      <c r="Q11" s="115" t="s">
        <v>141</v>
      </c>
      <c r="R11" s="115" t="s">
        <v>230</v>
      </c>
      <c r="S11" s="184"/>
      <c r="T11" s="116"/>
      <c r="U11" s="116"/>
      <c r="V11" s="116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6"/>
      <c r="G12" s="13" t="s">
        <v>190</v>
      </c>
      <c r="H12" s="116"/>
      <c r="I12" s="116"/>
      <c r="J12" s="116"/>
      <c r="K12" s="116"/>
      <c r="L12" s="116"/>
      <c r="M12" s="116"/>
      <c r="N12" s="116"/>
      <c r="O12" s="116"/>
      <c r="P12" s="116"/>
      <c r="Q12" s="75"/>
      <c r="R12" s="115"/>
      <c r="S12" s="184"/>
      <c r="T12" s="116"/>
      <c r="U12" s="116"/>
      <c r="V12" s="116"/>
    </row>
    <row r="13" spans="1:57" ht="4.9000000000000004" hidden="1" customHeight="1" x14ac:dyDescent="0.25">
      <c r="A13" s="10"/>
      <c r="B13" s="11"/>
      <c r="C13" s="11"/>
      <c r="D13" s="11"/>
      <c r="E13" s="12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75"/>
      <c r="R13" s="115"/>
      <c r="S13" s="184"/>
      <c r="T13" s="116"/>
      <c r="U13" s="116"/>
      <c r="V13" s="116"/>
    </row>
    <row r="14" spans="1:57" ht="20.100000000000001" customHeight="1" x14ac:dyDescent="0.25">
      <c r="A14" s="308" t="s">
        <v>15</v>
      </c>
      <c r="B14" s="338" t="s">
        <v>151</v>
      </c>
      <c r="C14" s="339" t="s">
        <v>16</v>
      </c>
      <c r="D14" s="14" t="s">
        <v>4</v>
      </c>
      <c r="E14" s="15">
        <f>SUM(F14:R14)</f>
        <v>46833560.5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5322330.1000000006</v>
      </c>
      <c r="Q14" s="16">
        <f t="shared" si="0"/>
        <v>5399211.5999999996</v>
      </c>
      <c r="R14" s="16">
        <f t="shared" si="0"/>
        <v>5216920</v>
      </c>
      <c r="S14" s="85">
        <f>G14+H14+I14+J14+K14+L14+M14+N14+O14+P14+Q14+R14</f>
        <v>46833560.5</v>
      </c>
      <c r="T14" s="85">
        <f>Q14-R14</f>
        <v>182291.59999999963</v>
      </c>
      <c r="U14" s="195">
        <f>U15+U16+U19+U22</f>
        <v>4710653.7</v>
      </c>
      <c r="V14" s="85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7">
        <v>22</v>
      </c>
      <c r="AM14" s="77">
        <v>23</v>
      </c>
      <c r="AN14" s="77"/>
      <c r="AO14" s="77">
        <v>24</v>
      </c>
      <c r="AP14" s="77"/>
      <c r="AQ14" s="77">
        <v>25</v>
      </c>
      <c r="AR14" s="77"/>
      <c r="AT14" s="77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4.4" customHeight="1" x14ac:dyDescent="0.25">
      <c r="A15" s="295"/>
      <c r="B15" s="230"/>
      <c r="C15" s="250"/>
      <c r="D15" s="17" t="s">
        <v>17</v>
      </c>
      <c r="E15" s="18">
        <f>SUM(F15:R15)</f>
        <v>3010872.6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989931.60000000009</v>
      </c>
      <c r="Q15" s="19">
        <f t="shared" si="2"/>
        <v>467168.5</v>
      </c>
      <c r="R15" s="19">
        <f t="shared" si="2"/>
        <v>172404.1</v>
      </c>
      <c r="S15" s="36"/>
      <c r="T15" s="36"/>
      <c r="U15" s="36">
        <v>381521</v>
      </c>
      <c r="V15" s="36">
        <f>U15-O15</f>
        <v>0</v>
      </c>
      <c r="W15" s="78">
        <v>2681147.5</v>
      </c>
      <c r="AA15" s="7">
        <f>J15+J16+J19</f>
        <v>2894796.5</v>
      </c>
      <c r="AH15" s="2"/>
      <c r="AI15" s="2"/>
      <c r="AW15" s="76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295"/>
      <c r="B16" s="230"/>
      <c r="C16" s="250"/>
      <c r="D16" s="17" t="s">
        <v>18</v>
      </c>
      <c r="E16" s="18">
        <f>SUM(F16:R16)</f>
        <v>27569094.599999998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2702649.5</v>
      </c>
      <c r="Q16" s="19">
        <f>Q25+Q362+Q432</f>
        <v>3215580.6999999993</v>
      </c>
      <c r="R16" s="19">
        <f>R25+R362+R432</f>
        <v>3356243.1999999997</v>
      </c>
      <c r="S16" s="36"/>
      <c r="T16" s="36"/>
      <c r="U16" s="194">
        <v>2667654.5</v>
      </c>
      <c r="V16" s="36">
        <f>U16-O16</f>
        <v>0</v>
      </c>
      <c r="W16" s="2">
        <f>Q15+Q16</f>
        <v>3682749.1999999993</v>
      </c>
      <c r="X16" s="2">
        <f>W15-W16</f>
        <v>-1001601.6999999993</v>
      </c>
      <c r="AC16" s="2">
        <f>I16+I19+I20+I15</f>
        <v>2060056</v>
      </c>
      <c r="AE16" s="7">
        <f>K16+K19+K20+K15</f>
        <v>3030825.5</v>
      </c>
      <c r="AF16" s="77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5315500.9000000004</v>
      </c>
      <c r="AQ16" s="7">
        <f>Q16+Q19+Q15</f>
        <v>5392079.8999999994</v>
      </c>
      <c r="AT16" s="7">
        <f>R15+R16+R19</f>
        <v>5209503.5999999996</v>
      </c>
      <c r="BC16" s="2"/>
    </row>
    <row r="17" spans="1:55" ht="48.4" hidden="1" customHeight="1" x14ac:dyDescent="0.25">
      <c r="A17" s="295"/>
      <c r="B17" s="230"/>
      <c r="C17" s="250"/>
      <c r="D17" s="17" t="s">
        <v>182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7"/>
      <c r="AG17" s="7"/>
      <c r="AI17" s="7"/>
      <c r="AK17" s="7"/>
      <c r="AM17" s="7"/>
      <c r="AO17" s="7"/>
      <c r="AQ17" s="7"/>
    </row>
    <row r="18" spans="1:55" ht="48.4" customHeight="1" x14ac:dyDescent="0.25">
      <c r="A18" s="295"/>
      <c r="B18" s="230"/>
      <c r="C18" s="250"/>
      <c r="D18" s="17" t="s">
        <v>182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7"/>
      <c r="AG18" s="7"/>
      <c r="AI18" s="7"/>
      <c r="AK18" s="7"/>
      <c r="AM18" s="7"/>
      <c r="AO18" s="7"/>
      <c r="AQ18" s="7"/>
    </row>
    <row r="19" spans="1:55" ht="23.85" customHeight="1" x14ac:dyDescent="0.25">
      <c r="A19" s="295"/>
      <c r="B19" s="230"/>
      <c r="C19" s="250"/>
      <c r="D19" s="17" t="s">
        <v>19</v>
      </c>
      <c r="E19" s="18">
        <f t="shared" ref="E19:E24" si="4">SUM(F19:R19)</f>
        <v>16195151.100000001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1622919.8</v>
      </c>
      <c r="Q19" s="19">
        <f t="shared" si="5"/>
        <v>1709330.7000000002</v>
      </c>
      <c r="R19" s="19">
        <f t="shared" si="5"/>
        <v>1680856.3000000003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8"/>
      <c r="BC19" s="2"/>
    </row>
    <row r="20" spans="1:55" ht="77.25" customHeight="1" x14ac:dyDescent="0.25">
      <c r="A20" s="295"/>
      <c r="B20" s="230"/>
      <c r="C20" s="250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8"/>
      <c r="AG20" s="78">
        <f>3429892.8+535967+299.7</f>
        <v>3966159.5</v>
      </c>
      <c r="AI20" s="78">
        <f>10104.5+170850.4+110+340.6+4816481.7</f>
        <v>4997887.2</v>
      </c>
      <c r="AJ20" s="78"/>
      <c r="AK20" s="78">
        <f>996100.2+2604864.2+1488366.5+2.6</f>
        <v>5089333.5</v>
      </c>
      <c r="AL20" s="78"/>
      <c r="AM20" s="78">
        <v>4704319.5</v>
      </c>
      <c r="AO20" s="78">
        <v>5290133.4000000004</v>
      </c>
      <c r="AQ20" s="78">
        <v>5392079.9000000004</v>
      </c>
      <c r="AS20" s="78"/>
      <c r="AT20" s="78">
        <v>5209503.5999999996</v>
      </c>
    </row>
    <row r="21" spans="1:55" ht="58.7" customHeight="1" x14ac:dyDescent="0.25">
      <c r="A21" s="295"/>
      <c r="B21" s="230"/>
      <c r="C21" s="250"/>
      <c r="D21" s="17" t="s">
        <v>182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8"/>
      <c r="AG21" s="78"/>
      <c r="AI21" s="78"/>
      <c r="AJ21" s="78"/>
      <c r="AK21" s="78"/>
      <c r="AL21" s="78"/>
      <c r="AM21" s="78"/>
      <c r="AO21" s="78" t="s">
        <v>192</v>
      </c>
    </row>
    <row r="22" spans="1:55" ht="33.4" customHeight="1" x14ac:dyDescent="0.25">
      <c r="A22" s="337"/>
      <c r="B22" s="231"/>
      <c r="C22" s="251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103"/>
      <c r="T22" s="103"/>
      <c r="U22" s="103">
        <v>6334.2</v>
      </c>
      <c r="V22" s="36">
        <f>U22-O22</f>
        <v>0</v>
      </c>
      <c r="W22" s="2"/>
      <c r="X22" s="2"/>
      <c r="AG22" s="78">
        <f>AG20-AG16</f>
        <v>-9.9999998696148396E-2</v>
      </c>
      <c r="AO22" s="78"/>
      <c r="BC22" s="2"/>
    </row>
    <row r="23" spans="1:55" ht="24" customHeight="1" x14ac:dyDescent="0.25">
      <c r="A23" s="308" t="s">
        <v>22</v>
      </c>
      <c r="B23" s="338" t="s">
        <v>23</v>
      </c>
      <c r="C23" s="339" t="s">
        <v>16</v>
      </c>
      <c r="D23" s="14" t="s">
        <v>4</v>
      </c>
      <c r="E23" s="15">
        <f t="shared" si="4"/>
        <v>44534682.900000006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5072390</v>
      </c>
      <c r="Q23" s="16">
        <f t="shared" si="8"/>
        <v>5143002.2</v>
      </c>
      <c r="R23" s="16">
        <f>SUM(R24:R31)-R29</f>
        <v>4954139.5</v>
      </c>
      <c r="S23" s="85"/>
      <c r="T23" s="85"/>
      <c r="U23" s="85"/>
      <c r="V23" s="85"/>
      <c r="W23" s="2">
        <v>4907848.5999999996</v>
      </c>
      <c r="X23" s="2"/>
      <c r="AC23" s="2">
        <f>AC16+AC20</f>
        <v>2065011.1</v>
      </c>
      <c r="AI23" s="78">
        <f>AI16-AI20</f>
        <v>25174.700000000186</v>
      </c>
      <c r="AK23" s="78">
        <f>AK20-AK16</f>
        <v>0</v>
      </c>
      <c r="AM23" s="83">
        <f>AM16-AM20</f>
        <v>0</v>
      </c>
      <c r="AN23" s="77"/>
      <c r="AO23" s="83">
        <f>AO16-AO20</f>
        <v>25367.5</v>
      </c>
      <c r="AP23" s="77"/>
      <c r="AQ23" s="83">
        <f>AQ16-AQ20</f>
        <v>0</v>
      </c>
      <c r="AT23" s="83">
        <f>AT16-AT20</f>
        <v>0</v>
      </c>
      <c r="BC23" s="2"/>
    </row>
    <row r="24" spans="1:55" ht="30.4" customHeight="1" x14ac:dyDescent="0.25">
      <c r="A24" s="295"/>
      <c r="B24" s="230"/>
      <c r="C24" s="250"/>
      <c r="D24" s="17" t="s">
        <v>17</v>
      </c>
      <c r="E24" s="18">
        <f t="shared" si="4"/>
        <v>3010872.6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989931.60000000009</v>
      </c>
      <c r="Q24" s="19">
        <f t="shared" si="10"/>
        <v>467168.5</v>
      </c>
      <c r="R24" s="19">
        <f t="shared" si="10"/>
        <v>172404.1</v>
      </c>
      <c r="S24" s="36"/>
      <c r="T24" s="36"/>
      <c r="U24" s="36"/>
      <c r="V24" s="36"/>
      <c r="W24" s="2"/>
      <c r="X24" s="2"/>
      <c r="BC24" s="2"/>
    </row>
    <row r="25" spans="1:55" ht="23.85" customHeight="1" x14ac:dyDescent="0.25">
      <c r="A25" s="295"/>
      <c r="B25" s="230"/>
      <c r="C25" s="250"/>
      <c r="D25" s="17" t="s">
        <v>18</v>
      </c>
      <c r="E25" s="18">
        <f>SUM(F25:R26)</f>
        <v>26645604.199999999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2613150</v>
      </c>
      <c r="Q25" s="19">
        <f t="shared" si="10"/>
        <v>3123780.3999999994</v>
      </c>
      <c r="R25" s="19">
        <f t="shared" si="10"/>
        <v>3264382.6999999997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295"/>
      <c r="B26" s="230"/>
      <c r="C26" s="250"/>
      <c r="D26" s="17" t="s">
        <v>182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7" customHeight="1" x14ac:dyDescent="0.25">
      <c r="A27" s="295"/>
      <c r="B27" s="230"/>
      <c r="C27" s="250"/>
      <c r="D27" s="17" t="s">
        <v>182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6.25" customHeight="1" x14ac:dyDescent="0.25">
      <c r="A28" s="295"/>
      <c r="B28" s="230"/>
      <c r="C28" s="250"/>
      <c r="D28" s="17" t="s">
        <v>19</v>
      </c>
      <c r="E28" s="18">
        <f t="shared" si="11"/>
        <v>14819763.9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1462479.2000000002</v>
      </c>
      <c r="Q28" s="19">
        <f>Q35+Q178+Q299+Q306+Q320+Q353</f>
        <v>1544921.6</v>
      </c>
      <c r="R28" s="19">
        <f>R35+R178+R299+R306+R320+R353</f>
        <v>1509936.3000000003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76.150000000000006" customHeight="1" x14ac:dyDescent="0.25">
      <c r="A29" s="295"/>
      <c r="B29" s="230"/>
      <c r="C29" s="250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295"/>
      <c r="B30" s="230"/>
      <c r="C30" s="250"/>
      <c r="D30" s="17" t="s">
        <v>182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30"/>
      <c r="B31" s="230"/>
      <c r="C31" s="251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278" t="s">
        <v>24</v>
      </c>
      <c r="B32" s="280" t="s">
        <v>25</v>
      </c>
      <c r="C32" s="30"/>
      <c r="D32" s="14" t="s">
        <v>4</v>
      </c>
      <c r="E32" s="15">
        <f t="shared" si="11"/>
        <v>38178939.299999997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4335740.9000000004</v>
      </c>
      <c r="Q32" s="15">
        <f>Q34+Q35+Q37+Q33</f>
        <v>4620838.3999999994</v>
      </c>
      <c r="R32" s="15">
        <f>R34+R35+R37+R33</f>
        <v>4450095.7</v>
      </c>
      <c r="S32" s="86"/>
      <c r="T32" s="86"/>
      <c r="U32" s="86"/>
      <c r="V32" s="86"/>
      <c r="W32" s="79">
        <v>3541354.8</v>
      </c>
      <c r="X32" s="79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9"/>
    </row>
    <row r="33" spans="1:63" ht="28.15" customHeight="1" x14ac:dyDescent="0.25">
      <c r="A33" s="307"/>
      <c r="B33" s="234"/>
      <c r="C33" s="136"/>
      <c r="D33" s="17" t="s">
        <v>17</v>
      </c>
      <c r="E33" s="18">
        <f t="shared" si="11"/>
        <v>1145481.3999999999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35"/>
      <c r="W33" s="79"/>
      <c r="X33" s="79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307"/>
      <c r="B34" s="234"/>
      <c r="C34" s="136"/>
      <c r="D34" s="17" t="s">
        <v>18</v>
      </c>
      <c r="E34" s="18">
        <f t="shared" si="11"/>
        <v>22918063.100000001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35"/>
      <c r="W34" s="79">
        <v>2258118.4</v>
      </c>
      <c r="X34" s="79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9"/>
      <c r="BK34" s="2"/>
    </row>
    <row r="35" spans="1:63" ht="22.9" customHeight="1" x14ac:dyDescent="0.25">
      <c r="A35" s="307"/>
      <c r="B35" s="234"/>
      <c r="C35" s="136"/>
      <c r="D35" s="17" t="s">
        <v>19</v>
      </c>
      <c r="E35" s="18">
        <f t="shared" si="11"/>
        <v>14056952.6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1454201.1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35"/>
      <c r="W35" s="79">
        <v>1278872.8</v>
      </c>
      <c r="X35" s="7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9"/>
    </row>
    <row r="36" spans="1:63" ht="62.25" customHeight="1" x14ac:dyDescent="0.25">
      <c r="A36" s="22"/>
      <c r="B36" s="235"/>
      <c r="C36" s="137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9"/>
      <c r="X36" s="7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162"/>
      <c r="C37" s="137"/>
      <c r="D37" s="23" t="s">
        <v>21</v>
      </c>
      <c r="E37" s="18">
        <f t="shared" si="11"/>
        <v>58442.2</v>
      </c>
      <c r="F37" s="40"/>
      <c r="G37" s="24">
        <f t="shared" ref="G37:Q37" si="16">G42+G52+G62+G73+G83+G88+G93</f>
        <v>2657.3</v>
      </c>
      <c r="H37" s="24">
        <f t="shared" si="16"/>
        <v>3398</v>
      </c>
      <c r="I37" s="24">
        <f t="shared" si="16"/>
        <v>3476.1</v>
      </c>
      <c r="J37" s="24">
        <f t="shared" si="16"/>
        <v>3848.6</v>
      </c>
      <c r="K37" s="24">
        <f t="shared" si="16"/>
        <v>3946.4</v>
      </c>
      <c r="L37" s="24">
        <f t="shared" si="16"/>
        <v>4207.5</v>
      </c>
      <c r="M37" s="24">
        <f t="shared" si="16"/>
        <v>4363.6000000000004</v>
      </c>
      <c r="N37" s="24">
        <f t="shared" si="16"/>
        <v>4833.2</v>
      </c>
      <c r="O37" s="24">
        <f t="shared" si="16"/>
        <v>6334.2</v>
      </c>
      <c r="P37" s="24">
        <f t="shared" si="16"/>
        <v>6829.2</v>
      </c>
      <c r="Q37" s="24">
        <f t="shared" si="16"/>
        <v>7131.7</v>
      </c>
      <c r="R37" s="24">
        <f>R42+R52+R62+R73+R83+R88+R93</f>
        <v>7416.4</v>
      </c>
      <c r="S37" s="87"/>
      <c r="T37" s="87"/>
      <c r="U37" s="87"/>
      <c r="V37" s="87"/>
      <c r="W37" s="80"/>
      <c r="X37" s="80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80"/>
    </row>
    <row r="38" spans="1:63" ht="31.9" customHeight="1" x14ac:dyDescent="0.25">
      <c r="A38" s="300" t="s">
        <v>26</v>
      </c>
      <c r="B38" s="230" t="s">
        <v>27</v>
      </c>
      <c r="C38" s="336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65" customHeight="1" x14ac:dyDescent="0.25">
      <c r="A39" s="233"/>
      <c r="B39" s="296"/>
      <c r="C39" s="264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233"/>
      <c r="B40" s="296"/>
      <c r="C40" s="264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233"/>
      <c r="B41" s="296"/>
      <c r="C41" s="264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310"/>
      <c r="B42" s="310"/>
      <c r="C42" s="265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75" t="s">
        <v>30</v>
      </c>
      <c r="B43" s="277" t="s">
        <v>31</v>
      </c>
      <c r="C43" s="249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75"/>
      <c r="B44" s="277"/>
      <c r="C44" s="250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75"/>
      <c r="B45" s="277"/>
      <c r="C45" s="250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75"/>
      <c r="B46" s="277"/>
      <c r="C46" s="250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276"/>
      <c r="B47" s="277"/>
      <c r="C47" s="251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93.6" customHeight="1" x14ac:dyDescent="0.25">
      <c r="A48" s="150" t="s">
        <v>33</v>
      </c>
      <c r="B48" s="314" t="s">
        <v>241</v>
      </c>
      <c r="C48" s="246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20"/>
      <c r="B49" s="296"/>
      <c r="C49" s="247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20"/>
      <c r="B50" s="296"/>
      <c r="C50" s="247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20"/>
      <c r="B51" s="296"/>
      <c r="C51" s="247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93"/>
      <c r="B52" s="154"/>
      <c r="C52" s="248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75" t="s">
        <v>34</v>
      </c>
      <c r="B53" s="230" t="s">
        <v>35</v>
      </c>
      <c r="C53" s="249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75"/>
      <c r="B54" s="230"/>
      <c r="C54" s="250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75"/>
      <c r="B55" s="230"/>
      <c r="C55" s="250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75"/>
      <c r="B56" s="230"/>
      <c r="C56" s="250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42"/>
      <c r="B57" s="231"/>
      <c r="C57" s="251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61.65" customHeight="1" x14ac:dyDescent="0.25">
      <c r="A58" s="232" t="s">
        <v>36</v>
      </c>
      <c r="B58" s="293" t="s">
        <v>236</v>
      </c>
      <c r="C58" s="249" t="s">
        <v>37</v>
      </c>
      <c r="D58" s="17" t="s">
        <v>29</v>
      </c>
      <c r="E58" s="18">
        <f>SUM(F58:R58)</f>
        <v>20078392.800000001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2334042.1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300"/>
      <c r="B59" s="234"/>
      <c r="C59" s="250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300"/>
      <c r="B60" s="234"/>
      <c r="C60" s="250"/>
      <c r="D60" s="17" t="s">
        <v>18</v>
      </c>
      <c r="E60" s="18">
        <f>SUM(F60:R60)</f>
        <v>20078392.800000001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300"/>
      <c r="B61" s="234"/>
      <c r="C61" s="250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72" customHeight="1" x14ac:dyDescent="0.25">
      <c r="A62" s="231"/>
      <c r="B62" s="235"/>
      <c r="C62" s="251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274" t="s">
        <v>38</v>
      </c>
      <c r="B63" s="245" t="s">
        <v>39</v>
      </c>
      <c r="C63" s="249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75"/>
      <c r="B64" s="230"/>
      <c r="C64" s="250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75"/>
      <c r="B65" s="230"/>
      <c r="C65" s="250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276"/>
      <c r="B66" s="230"/>
      <c r="C66" s="250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276"/>
      <c r="B67" s="230"/>
      <c r="C67" s="251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207" t="s">
        <v>41</v>
      </c>
      <c r="B68" s="350" t="s">
        <v>42</v>
      </c>
      <c r="C68" s="246" t="s">
        <v>16</v>
      </c>
      <c r="D68" s="17" t="s">
        <v>29</v>
      </c>
      <c r="E68" s="18">
        <f>SUM(F68:Q68)</f>
        <v>11819310.199999999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1304813.8999999999</v>
      </c>
      <c r="Q68" s="19">
        <f t="shared" si="26"/>
        <v>1338365.2</v>
      </c>
      <c r="R68" s="19">
        <f t="shared" si="26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78"/>
      <c r="B69" s="351"/>
      <c r="C69" s="247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1" customHeight="1" x14ac:dyDescent="0.25">
      <c r="A70" s="178"/>
      <c r="B70" s="351"/>
      <c r="C70" s="247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119"/>
      <c r="B71" s="130"/>
      <c r="C71" s="247"/>
      <c r="D71" s="17" t="s">
        <v>19</v>
      </c>
      <c r="E71" s="18">
        <f>SUM(F71:R71)</f>
        <v>13086941.099999998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6">
        <f>681527.4+248049+229367.7-0.1-1015.1+44283.4+288.5+0.2+176.6+431.1+2484.9+36671.4+1630.7+6041.8+25442.8+14.8+36951.2+4192.4+2760+25000+563.5+3349-3063.3</f>
        <v>1345147.8999999997</v>
      </c>
      <c r="P71" s="174">
        <f>703062.1+320671.5+145023.9+107462.8-45.1+20327.8+1481.7</f>
        <v>1297984.7</v>
      </c>
      <c r="Q71" s="19">
        <f>727408.8+336444+153389+113991.7</f>
        <v>1331233.5</v>
      </c>
      <c r="R71" s="19">
        <f>714528.1+329249+157694+117185.6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</row>
    <row r="72" spans="1:24" ht="76.900000000000006" customHeight="1" x14ac:dyDescent="0.25">
      <c r="A72" s="94"/>
      <c r="B72" s="89"/>
      <c r="C72" s="247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135"/>
      <c r="C73" s="248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75" t="s">
        <v>43</v>
      </c>
      <c r="B74" s="277" t="s">
        <v>44</v>
      </c>
      <c r="C74" s="27"/>
      <c r="D74" s="17" t="s">
        <v>4</v>
      </c>
      <c r="E74" s="18">
        <f>SUM(F74:L74)</f>
        <v>0</v>
      </c>
      <c r="F74" s="19">
        <f t="shared" ref="F74:L74" si="27">SUM(F75:F77)</f>
        <v>0</v>
      </c>
      <c r="G74" s="19">
        <f t="shared" si="27"/>
        <v>0</v>
      </c>
      <c r="H74" s="19">
        <f t="shared" si="27"/>
        <v>0</v>
      </c>
      <c r="I74" s="19">
        <f t="shared" si="27"/>
        <v>0</v>
      </c>
      <c r="J74" s="19">
        <f t="shared" si="27"/>
        <v>0</v>
      </c>
      <c r="K74" s="19">
        <f t="shared" si="27"/>
        <v>0</v>
      </c>
      <c r="L74" s="19">
        <f t="shared" si="27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75"/>
      <c r="B75" s="277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75"/>
      <c r="B76" s="277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87"/>
      <c r="B77" s="349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5"/>
      <c r="B78" s="127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188" t="s">
        <v>49</v>
      </c>
      <c r="B79" s="314" t="s">
        <v>50</v>
      </c>
      <c r="C79" s="246" t="s">
        <v>16</v>
      </c>
      <c r="D79" s="17" t="s">
        <v>29</v>
      </c>
      <c r="E79" s="18">
        <f t="shared" ref="E79:E85" si="28">SUM(F79:R79)</f>
        <v>220454.39999999999</v>
      </c>
      <c r="F79" s="19">
        <f t="shared" ref="F79:L79" si="29">SUM(F80:F82)</f>
        <v>0</v>
      </c>
      <c r="G79" s="19">
        <f t="shared" si="29"/>
        <v>0</v>
      </c>
      <c r="H79" s="19">
        <f t="shared" si="29"/>
        <v>9622.1</v>
      </c>
      <c r="I79" s="19">
        <f t="shared" si="29"/>
        <v>9742.5999999999985</v>
      </c>
      <c r="J79" s="19">
        <f t="shared" si="29"/>
        <v>10065.700000000001</v>
      </c>
      <c r="K79" s="19">
        <f t="shared" si="29"/>
        <v>11563</v>
      </c>
      <c r="L79" s="19">
        <f t="shared" si="29"/>
        <v>13444.699999999999</v>
      </c>
      <c r="M79" s="19">
        <f t="shared" ref="M79:R79" si="30">SUM(M80:M82)</f>
        <v>21813.599999999999</v>
      </c>
      <c r="N79" s="19">
        <f t="shared" si="30"/>
        <v>23964.3</v>
      </c>
      <c r="O79" s="19">
        <f t="shared" si="30"/>
        <v>26360.6</v>
      </c>
      <c r="P79" s="19">
        <f t="shared" si="30"/>
        <v>31292.6</v>
      </c>
      <c r="Q79" s="19">
        <f t="shared" si="30"/>
        <v>31292.6</v>
      </c>
      <c r="R79" s="19">
        <f t="shared" si="30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189"/>
      <c r="B80" s="352"/>
      <c r="C80" s="247"/>
      <c r="D80" s="17" t="s">
        <v>17</v>
      </c>
      <c r="E80" s="18">
        <f t="shared" si="28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47.25" customHeight="1" x14ac:dyDescent="0.25">
      <c r="A81" s="353"/>
      <c r="B81" s="352"/>
      <c r="C81" s="247"/>
      <c r="D81" s="17" t="s">
        <v>18</v>
      </c>
      <c r="E81" s="18">
        <f t="shared" si="28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353"/>
      <c r="B82" s="186"/>
      <c r="C82" s="247"/>
      <c r="D82" s="17" t="s">
        <v>19</v>
      </c>
      <c r="E82" s="18">
        <f t="shared" si="28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354"/>
      <c r="B83" s="187"/>
      <c r="C83" s="248"/>
      <c r="D83" s="17" t="s">
        <v>21</v>
      </c>
      <c r="E83" s="18">
        <f t="shared" si="28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10" t="s">
        <v>51</v>
      </c>
      <c r="B84" s="291" t="s">
        <v>52</v>
      </c>
      <c r="C84" s="246" t="s">
        <v>16</v>
      </c>
      <c r="D84" s="17" t="s">
        <v>29</v>
      </c>
      <c r="E84" s="18">
        <f t="shared" si="28"/>
        <v>5697.5999999999995</v>
      </c>
      <c r="F84" s="19">
        <f t="shared" ref="F84:L84" si="31">SUM(F85:F87)</f>
        <v>0</v>
      </c>
      <c r="G84" s="19">
        <f t="shared" si="31"/>
        <v>0</v>
      </c>
      <c r="H84" s="19">
        <f t="shared" si="31"/>
        <v>480</v>
      </c>
      <c r="I84" s="19">
        <f t="shared" si="31"/>
        <v>480</v>
      </c>
      <c r="J84" s="19">
        <f t="shared" si="31"/>
        <v>480</v>
      </c>
      <c r="K84" s="19">
        <f t="shared" si="31"/>
        <v>480</v>
      </c>
      <c r="L84" s="19">
        <f t="shared" si="31"/>
        <v>480</v>
      </c>
      <c r="M84" s="19">
        <f t="shared" ref="M84:R84" si="32">SUM(M85:M87)</f>
        <v>499.2</v>
      </c>
      <c r="N84" s="19">
        <f t="shared" si="32"/>
        <v>499.2</v>
      </c>
      <c r="O84" s="19">
        <f t="shared" si="32"/>
        <v>499.2</v>
      </c>
      <c r="P84" s="19">
        <f t="shared" si="32"/>
        <v>600</v>
      </c>
      <c r="Q84" s="19">
        <f t="shared" si="32"/>
        <v>600</v>
      </c>
      <c r="R84" s="19">
        <f t="shared" si="32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11"/>
      <c r="B85" s="281"/>
      <c r="C85" s="247"/>
      <c r="D85" s="17" t="s">
        <v>17</v>
      </c>
      <c r="E85" s="18">
        <f t="shared" si="28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11"/>
      <c r="B86" s="281"/>
      <c r="C86" s="247"/>
      <c r="D86" s="17" t="s">
        <v>18</v>
      </c>
      <c r="E86" s="18">
        <f t="shared" ref="E86:E149" si="33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11"/>
      <c r="B87" s="281"/>
      <c r="C87" s="247"/>
      <c r="D87" s="17" t="s">
        <v>19</v>
      </c>
      <c r="E87" s="18">
        <f t="shared" si="33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35"/>
      <c r="B88" s="322"/>
      <c r="C88" s="248"/>
      <c r="D88" s="17" t="s">
        <v>21</v>
      </c>
      <c r="E88" s="18">
        <f t="shared" si="33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10" t="s">
        <v>53</v>
      </c>
      <c r="B89" s="291" t="s">
        <v>54</v>
      </c>
      <c r="C89" s="246" t="s">
        <v>16</v>
      </c>
      <c r="D89" s="17" t="s">
        <v>29</v>
      </c>
      <c r="E89" s="18">
        <f t="shared" si="33"/>
        <v>33382.1</v>
      </c>
      <c r="F89" s="19">
        <f t="shared" ref="F89:L89" si="34">SUM(F90:F92)</f>
        <v>0</v>
      </c>
      <c r="G89" s="19">
        <f t="shared" si="34"/>
        <v>0</v>
      </c>
      <c r="H89" s="19">
        <f t="shared" si="34"/>
        <v>7738.4</v>
      </c>
      <c r="I89" s="19">
        <f t="shared" si="34"/>
        <v>8267.4</v>
      </c>
      <c r="J89" s="19">
        <f t="shared" si="34"/>
        <v>3721.1</v>
      </c>
      <c r="K89" s="19">
        <f t="shared" si="34"/>
        <v>2584.3000000000002</v>
      </c>
      <c r="L89" s="19">
        <f t="shared" si="34"/>
        <v>2415.8999999999996</v>
      </c>
      <c r="M89" s="19">
        <f t="shared" ref="M89:R89" si="35">SUM(M90:M92)</f>
        <v>2303.3000000000002</v>
      </c>
      <c r="N89" s="19">
        <f t="shared" si="35"/>
        <v>971.19999999999982</v>
      </c>
      <c r="O89" s="19">
        <f t="shared" si="35"/>
        <v>880.5</v>
      </c>
      <c r="P89" s="19">
        <f t="shared" si="35"/>
        <v>1500</v>
      </c>
      <c r="Q89" s="19">
        <f t="shared" si="35"/>
        <v>1500</v>
      </c>
      <c r="R89" s="19">
        <f t="shared" si="35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11"/>
      <c r="B90" s="234"/>
      <c r="C90" s="247"/>
      <c r="D90" s="17" t="s">
        <v>17</v>
      </c>
      <c r="E90" s="18">
        <f t="shared" si="33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11"/>
      <c r="B91" s="234"/>
      <c r="C91" s="247"/>
      <c r="D91" s="17" t="s">
        <v>18</v>
      </c>
      <c r="E91" s="18">
        <f t="shared" si="33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11"/>
      <c r="B92" s="234"/>
      <c r="C92" s="247"/>
      <c r="D92" s="17" t="s">
        <v>19</v>
      </c>
      <c r="E92" s="18">
        <f t="shared" si="33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11"/>
      <c r="B93" s="235"/>
      <c r="C93" s="248"/>
      <c r="D93" s="17" t="s">
        <v>21</v>
      </c>
      <c r="E93" s="18">
        <f t="shared" si="33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208" t="s">
        <v>55</v>
      </c>
      <c r="B94" s="236" t="s">
        <v>172</v>
      </c>
      <c r="C94" s="30"/>
      <c r="D94" s="17" t="s">
        <v>29</v>
      </c>
      <c r="E94" s="18">
        <f t="shared" si="33"/>
        <v>45488.6</v>
      </c>
      <c r="F94" s="19"/>
      <c r="G94" s="19">
        <v>0</v>
      </c>
      <c r="H94" s="19">
        <v>0</v>
      </c>
      <c r="I94" s="19">
        <v>0</v>
      </c>
      <c r="J94" s="19">
        <f t="shared" ref="J94:Q94" si="36">SUM(J95:J97)</f>
        <v>4272.3999999999996</v>
      </c>
      <c r="K94" s="19">
        <f t="shared" si="36"/>
        <v>3460.7000000000003</v>
      </c>
      <c r="L94" s="19">
        <f t="shared" si="36"/>
        <v>3888.7999999999997</v>
      </c>
      <c r="M94" s="19">
        <f t="shared" si="36"/>
        <v>3851.7999999999997</v>
      </c>
      <c r="N94" s="19">
        <f t="shared" si="36"/>
        <v>4752</v>
      </c>
      <c r="O94" s="19">
        <f t="shared" si="36"/>
        <v>4483.3</v>
      </c>
      <c r="P94" s="19">
        <f t="shared" si="36"/>
        <v>6593.6</v>
      </c>
      <c r="Q94" s="19">
        <f t="shared" si="36"/>
        <v>6926.6</v>
      </c>
      <c r="R94" s="19">
        <f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02"/>
      <c r="B95" s="294"/>
      <c r="C95" s="136"/>
      <c r="D95" s="17" t="s">
        <v>17</v>
      </c>
      <c r="E95" s="18">
        <f t="shared" si="33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02"/>
      <c r="B96" s="294"/>
      <c r="C96" s="136"/>
      <c r="D96" s="17" t="s">
        <v>18</v>
      </c>
      <c r="E96" s="18">
        <f t="shared" si="33"/>
        <v>42492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02"/>
      <c r="B97" s="294"/>
      <c r="C97" s="136"/>
      <c r="D97" s="17" t="s">
        <v>19</v>
      </c>
      <c r="E97" s="18">
        <f t="shared" si="33"/>
        <v>2996.6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93"/>
      <c r="B98" s="327"/>
      <c r="C98" s="137"/>
      <c r="D98" s="17" t="s">
        <v>21</v>
      </c>
      <c r="E98" s="18">
        <f t="shared" si="33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65" customHeight="1" x14ac:dyDescent="0.25">
      <c r="A99" s="300" t="s">
        <v>146</v>
      </c>
      <c r="B99" s="277" t="s">
        <v>147</v>
      </c>
      <c r="C99" s="138"/>
      <c r="D99" s="23" t="s">
        <v>29</v>
      </c>
      <c r="E99" s="18">
        <f t="shared" si="33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7">SUM(J100:J102)</f>
        <v>0</v>
      </c>
      <c r="K99" s="19">
        <f t="shared" si="37"/>
        <v>17799.400000000001</v>
      </c>
      <c r="L99" s="19">
        <f t="shared" si="37"/>
        <v>12828.999999999998</v>
      </c>
      <c r="M99" s="19">
        <f t="shared" si="37"/>
        <v>0</v>
      </c>
      <c r="N99" s="19">
        <f t="shared" si="37"/>
        <v>0</v>
      </c>
      <c r="O99" s="19">
        <f t="shared" si="37"/>
        <v>0</v>
      </c>
      <c r="P99" s="19">
        <f t="shared" si="37"/>
        <v>0</v>
      </c>
      <c r="Q99" s="19">
        <f t="shared" si="37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233"/>
      <c r="B100" s="281"/>
      <c r="C100" s="138"/>
      <c r="D100" s="17" t="s">
        <v>17</v>
      </c>
      <c r="E100" s="18">
        <f t="shared" si="33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233"/>
      <c r="B101" s="281"/>
      <c r="C101" s="138"/>
      <c r="D101" s="17" t="s">
        <v>18</v>
      </c>
      <c r="E101" s="18">
        <f t="shared" si="33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233"/>
      <c r="B102" s="281"/>
      <c r="C102" s="138"/>
      <c r="D102" s="17" t="s">
        <v>19</v>
      </c>
      <c r="E102" s="18">
        <f t="shared" si="33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233"/>
      <c r="B103" s="281"/>
      <c r="C103" s="138"/>
      <c r="D103" s="17" t="s">
        <v>21</v>
      </c>
      <c r="E103" s="18">
        <f t="shared" si="33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15" t="s">
        <v>157</v>
      </c>
      <c r="B104" s="236" t="s">
        <v>158</v>
      </c>
      <c r="C104" s="136"/>
      <c r="D104" s="17" t="s">
        <v>29</v>
      </c>
      <c r="E104" s="18">
        <f t="shared" si="33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8">SUM(J105:J107)</f>
        <v>0</v>
      </c>
      <c r="K104" s="19">
        <f t="shared" si="38"/>
        <v>0</v>
      </c>
      <c r="L104" s="19">
        <f t="shared" si="38"/>
        <v>35457</v>
      </c>
      <c r="M104" s="19">
        <f t="shared" si="38"/>
        <v>6991.6</v>
      </c>
      <c r="N104" s="19">
        <f t="shared" si="38"/>
        <v>2805.9</v>
      </c>
      <c r="O104" s="19">
        <f t="shared" si="38"/>
        <v>0</v>
      </c>
      <c r="P104" s="19">
        <f t="shared" si="38"/>
        <v>10021.4</v>
      </c>
      <c r="Q104" s="19">
        <f t="shared" si="38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307"/>
      <c r="B105" s="234"/>
      <c r="C105" s="136"/>
      <c r="D105" s="17" t="s">
        <v>17</v>
      </c>
      <c r="E105" s="18">
        <f t="shared" si="33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307"/>
      <c r="B106" s="234"/>
      <c r="C106" s="137"/>
      <c r="D106" s="17" t="s">
        <v>18</v>
      </c>
      <c r="E106" s="18">
        <f t="shared" si="33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20"/>
      <c r="B107" s="234"/>
      <c r="C107" s="136"/>
      <c r="D107" s="23" t="s">
        <v>19</v>
      </c>
      <c r="E107" s="18">
        <f t="shared" si="33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93"/>
      <c r="B108" s="235"/>
      <c r="C108" s="136"/>
      <c r="D108" s="17" t="s">
        <v>21</v>
      </c>
      <c r="E108" s="18">
        <f t="shared" si="33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314" t="s">
        <v>163</v>
      </c>
      <c r="B109" s="325" t="s">
        <v>164</v>
      </c>
      <c r="C109" s="136"/>
      <c r="D109" s="17" t="s">
        <v>29</v>
      </c>
      <c r="E109" s="18">
        <f t="shared" si="33"/>
        <v>266712.90000000002</v>
      </c>
      <c r="F109" s="19"/>
      <c r="G109" s="19">
        <v>0</v>
      </c>
      <c r="H109" s="19">
        <v>0</v>
      </c>
      <c r="I109" s="19">
        <v>0</v>
      </c>
      <c r="J109" s="19">
        <f t="shared" ref="J109:Q109" si="39">SUM(J110:J112)</f>
        <v>0</v>
      </c>
      <c r="K109" s="19">
        <f t="shared" si="39"/>
        <v>0</v>
      </c>
      <c r="L109" s="19">
        <f t="shared" si="39"/>
        <v>10342</v>
      </c>
      <c r="M109" s="19">
        <f t="shared" si="39"/>
        <v>24225.8</v>
      </c>
      <c r="N109" s="19">
        <f t="shared" si="39"/>
        <v>38393.1</v>
      </c>
      <c r="O109" s="19">
        <f t="shared" si="39"/>
        <v>48033.8</v>
      </c>
      <c r="P109" s="19">
        <f t="shared" si="39"/>
        <v>45971.4</v>
      </c>
      <c r="Q109" s="19">
        <f t="shared" si="39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230"/>
      <c r="B110" s="326"/>
      <c r="C110" s="136"/>
      <c r="D110" s="17" t="s">
        <v>17</v>
      </c>
      <c r="E110" s="18">
        <f t="shared" si="33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230"/>
      <c r="B111" s="326"/>
      <c r="C111" s="136"/>
      <c r="D111" s="17" t="s">
        <v>18</v>
      </c>
      <c r="E111" s="18">
        <f t="shared" si="33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230"/>
      <c r="B112" s="326"/>
      <c r="C112" s="136"/>
      <c r="D112" s="17" t="s">
        <v>19</v>
      </c>
      <c r="E112" s="18">
        <f t="shared" si="33"/>
        <v>266712.90000000002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6">
        <f>72836.6+108-25000+89.2</f>
        <v>48033.8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231"/>
      <c r="B113" s="32"/>
      <c r="C113" s="137"/>
      <c r="D113" s="17" t="s">
        <v>21</v>
      </c>
      <c r="E113" s="18">
        <f t="shared" si="33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3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1"/>
      <c r="R114" s="81"/>
      <c r="S114" s="36"/>
      <c r="T114" s="36"/>
      <c r="U114" s="36"/>
      <c r="V114" s="36"/>
      <c r="W114" s="79"/>
      <c r="X114" s="79"/>
    </row>
    <row r="115" spans="1:24" ht="42.4" customHeight="1" x14ac:dyDescent="0.25">
      <c r="A115" s="328" t="s">
        <v>242</v>
      </c>
      <c r="B115" s="236" t="s">
        <v>248</v>
      </c>
      <c r="C115" s="37"/>
      <c r="D115" s="17" t="s">
        <v>29</v>
      </c>
      <c r="E115" s="18">
        <f t="shared" si="33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0">SUM(J116:J118)</f>
        <v>0</v>
      </c>
      <c r="K115" s="19">
        <f t="shared" si="40"/>
        <v>0</v>
      </c>
      <c r="L115" s="19">
        <f t="shared" si="40"/>
        <v>10000</v>
      </c>
      <c r="M115" s="19">
        <f>SUM(M116:M118)</f>
        <v>18780</v>
      </c>
      <c r="N115" s="19">
        <f t="shared" si="40"/>
        <v>19200</v>
      </c>
      <c r="O115" s="19">
        <f t="shared" si="40"/>
        <v>15380</v>
      </c>
      <c r="P115" s="19">
        <f t="shared" si="40"/>
        <v>19200</v>
      </c>
      <c r="Q115" s="19">
        <f t="shared" si="40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58.9" customHeight="1" x14ac:dyDescent="0.25">
      <c r="A116" s="328"/>
      <c r="B116" s="294"/>
      <c r="C116" s="37"/>
      <c r="D116" s="17" t="s">
        <v>17</v>
      </c>
      <c r="E116" s="18">
        <f t="shared" si="33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41.25" customHeight="1" x14ac:dyDescent="0.25">
      <c r="A117" s="328"/>
      <c r="B117" s="294"/>
      <c r="C117" s="37"/>
      <c r="D117" s="17" t="s">
        <v>18</v>
      </c>
      <c r="E117" s="18">
        <f t="shared" si="33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6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41.25" customHeight="1" x14ac:dyDescent="0.25">
      <c r="A118" s="328"/>
      <c r="B118" s="294"/>
      <c r="C118" s="37"/>
      <c r="D118" s="17" t="s">
        <v>19</v>
      </c>
      <c r="E118" s="18">
        <f t="shared" si="33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6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78.75" customHeight="1" x14ac:dyDescent="0.25">
      <c r="A119" s="328"/>
      <c r="B119" s="327"/>
      <c r="C119" s="37"/>
      <c r="D119" s="17" t="s">
        <v>21</v>
      </c>
      <c r="E119" s="18">
        <f t="shared" si="33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314" t="s">
        <v>167</v>
      </c>
      <c r="B120" s="325" t="s">
        <v>237</v>
      </c>
      <c r="C120" s="136"/>
      <c r="D120" s="17" t="s">
        <v>29</v>
      </c>
      <c r="E120" s="18">
        <f t="shared" si="33"/>
        <v>720609.9</v>
      </c>
      <c r="F120" s="19"/>
      <c r="G120" s="19">
        <v>0</v>
      </c>
      <c r="H120" s="19">
        <v>0</v>
      </c>
      <c r="I120" s="19">
        <v>0</v>
      </c>
      <c r="J120" s="19">
        <f t="shared" ref="J120:Q120" si="41">SUM(J121:J123)</f>
        <v>0</v>
      </c>
      <c r="K120" s="19">
        <f t="shared" si="41"/>
        <v>0</v>
      </c>
      <c r="L120" s="19">
        <f t="shared" si="41"/>
        <v>47172.4</v>
      </c>
      <c r="M120" s="19">
        <f t="shared" si="41"/>
        <v>140696.6</v>
      </c>
      <c r="N120" s="19">
        <f>SUM(N121:N123)</f>
        <v>133059</v>
      </c>
      <c r="O120" s="19">
        <f t="shared" si="41"/>
        <v>131796.5</v>
      </c>
      <c r="P120" s="19">
        <f t="shared" si="41"/>
        <v>133816.4</v>
      </c>
      <c r="Q120" s="19">
        <f t="shared" si="41"/>
        <v>134069</v>
      </c>
      <c r="R120" s="19">
        <f>SUM(R121:R123)</f>
        <v>0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30"/>
      <c r="B121" s="326"/>
      <c r="C121" s="136"/>
      <c r="D121" s="17" t="s">
        <v>17</v>
      </c>
      <c r="E121" s="18">
        <f t="shared" si="33"/>
        <v>494499.6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30"/>
      <c r="B122" s="326"/>
      <c r="C122" s="136"/>
      <c r="D122" s="17" t="s">
        <v>18</v>
      </c>
      <c r="E122" s="18">
        <f t="shared" si="33"/>
        <v>226110.30000000002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30"/>
      <c r="B123" s="326"/>
      <c r="C123" s="136"/>
      <c r="D123" s="17" t="s">
        <v>19</v>
      </c>
      <c r="E123" s="18">
        <f t="shared" si="33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30"/>
      <c r="B124" s="329"/>
      <c r="C124" s="137"/>
      <c r="D124" s="17" t="s">
        <v>21</v>
      </c>
      <c r="E124" s="18">
        <f t="shared" si="33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232" t="s">
        <v>169</v>
      </c>
      <c r="B125" s="236" t="s">
        <v>170</v>
      </c>
      <c r="C125" s="198"/>
      <c r="D125" s="17" t="s">
        <v>29</v>
      </c>
      <c r="E125" s="18">
        <f t="shared" si="33"/>
        <v>859079.8</v>
      </c>
      <c r="F125" s="19"/>
      <c r="G125" s="19">
        <v>0</v>
      </c>
      <c r="H125" s="19">
        <v>0</v>
      </c>
      <c r="I125" s="19">
        <v>0</v>
      </c>
      <c r="J125" s="19">
        <f t="shared" ref="J125:Q125" si="42">SUM(J126:J128)</f>
        <v>0</v>
      </c>
      <c r="K125" s="19">
        <f t="shared" si="42"/>
        <v>0</v>
      </c>
      <c r="L125" s="19">
        <f>SUM(L126:L128)</f>
        <v>67636</v>
      </c>
      <c r="M125" s="19">
        <f t="shared" si="42"/>
        <v>138862.29999999999</v>
      </c>
      <c r="N125" s="19">
        <f t="shared" si="42"/>
        <v>161576.29999999999</v>
      </c>
      <c r="O125" s="19">
        <f t="shared" si="42"/>
        <v>151554.20000000001</v>
      </c>
      <c r="P125" s="19">
        <f t="shared" si="42"/>
        <v>176663.2</v>
      </c>
      <c r="Q125" s="19">
        <f t="shared" si="42"/>
        <v>162787.80000000002</v>
      </c>
      <c r="R125" s="19">
        <f>SUM(R126:R128)</f>
        <v>0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96"/>
      <c r="B126" s="294"/>
      <c r="C126" s="198"/>
      <c r="D126" s="17" t="s">
        <v>17</v>
      </c>
      <c r="E126" s="18">
        <f t="shared" si="33"/>
        <v>650981.80000000005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6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197"/>
      <c r="B127" s="294"/>
      <c r="C127" s="198"/>
      <c r="D127" s="17" t="s">
        <v>18</v>
      </c>
      <c r="E127" s="18">
        <f t="shared" si="33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197"/>
      <c r="B128" s="294"/>
      <c r="C128" s="199"/>
      <c r="D128" s="17" t="s">
        <v>19</v>
      </c>
      <c r="E128" s="18">
        <f t="shared" si="33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03"/>
      <c r="B129" s="327"/>
      <c r="C129" s="198"/>
      <c r="D129" s="23" t="s">
        <v>21</v>
      </c>
      <c r="E129" s="18">
        <f t="shared" si="33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232" t="s">
        <v>176</v>
      </c>
      <c r="B130" s="236" t="s">
        <v>177</v>
      </c>
      <c r="C130" s="138"/>
      <c r="D130" s="17" t="s">
        <v>29</v>
      </c>
      <c r="E130" s="18">
        <f t="shared" si="33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3">SUM(J131:J133)</f>
        <v>0</v>
      </c>
      <c r="K130" s="19">
        <f t="shared" si="43"/>
        <v>0</v>
      </c>
      <c r="L130" s="19">
        <f t="shared" si="43"/>
        <v>1954.2</v>
      </c>
      <c r="M130" s="19">
        <f t="shared" si="43"/>
        <v>200</v>
      </c>
      <c r="N130" s="19">
        <f t="shared" si="43"/>
        <v>688.9</v>
      </c>
      <c r="O130" s="19">
        <f t="shared" si="43"/>
        <v>390</v>
      </c>
      <c r="P130" s="19">
        <f t="shared" si="43"/>
        <v>320.10000000000002</v>
      </c>
      <c r="Q130" s="19">
        <f t="shared" si="43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233"/>
      <c r="B131" s="234"/>
      <c r="C131" s="138"/>
      <c r="D131" s="17" t="s">
        <v>17</v>
      </c>
      <c r="E131" s="18">
        <f t="shared" si="33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233"/>
      <c r="B132" s="234"/>
      <c r="C132" s="138"/>
      <c r="D132" s="17" t="s">
        <v>18</v>
      </c>
      <c r="E132" s="18">
        <f t="shared" si="33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233"/>
      <c r="B133" s="234"/>
      <c r="C133" s="138"/>
      <c r="D133" s="17" t="s">
        <v>19</v>
      </c>
      <c r="E133" s="18">
        <f t="shared" si="33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304"/>
      <c r="B134" s="235"/>
      <c r="C134" s="138"/>
      <c r="D134" s="17" t="s">
        <v>21</v>
      </c>
      <c r="E134" s="18">
        <f t="shared" si="33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15" t="s">
        <v>181</v>
      </c>
      <c r="B135" s="236" t="s">
        <v>183</v>
      </c>
      <c r="C135" s="136"/>
      <c r="D135" s="17" t="s">
        <v>29</v>
      </c>
      <c r="E135" s="18">
        <f t="shared" si="33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4">SUM(J136:J138)</f>
        <v>0</v>
      </c>
      <c r="K135" s="19">
        <f t="shared" si="44"/>
        <v>0</v>
      </c>
      <c r="L135" s="19">
        <f t="shared" si="44"/>
        <v>0</v>
      </c>
      <c r="M135" s="19">
        <f t="shared" si="44"/>
        <v>53172.200000000004</v>
      </c>
      <c r="N135" s="19">
        <f t="shared" si="44"/>
        <v>69017.600000000006</v>
      </c>
      <c r="O135" s="19">
        <f t="shared" si="44"/>
        <v>71726.299999999988</v>
      </c>
      <c r="P135" s="19">
        <f t="shared" si="44"/>
        <v>74383.399999999994</v>
      </c>
      <c r="Q135" s="19">
        <f t="shared" si="44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307"/>
      <c r="B136" s="234"/>
      <c r="C136" s="136"/>
      <c r="D136" s="17" t="s">
        <v>17</v>
      </c>
      <c r="E136" s="18">
        <f t="shared" si="33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307"/>
      <c r="B137" s="234"/>
      <c r="C137" s="137"/>
      <c r="D137" s="17" t="s">
        <v>18</v>
      </c>
      <c r="E137" s="18">
        <f t="shared" si="33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20"/>
      <c r="B138" s="112"/>
      <c r="C138" s="137"/>
      <c r="D138" s="23" t="s">
        <v>19</v>
      </c>
      <c r="E138" s="18">
        <f t="shared" si="33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20"/>
      <c r="B139" s="112"/>
      <c r="C139" s="136"/>
      <c r="D139" s="23" t="s">
        <v>21</v>
      </c>
      <c r="E139" s="18">
        <f t="shared" si="33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150" t="s">
        <v>184</v>
      </c>
      <c r="B140" s="236" t="s">
        <v>191</v>
      </c>
      <c r="C140" s="136"/>
      <c r="D140" s="17" t="s">
        <v>29</v>
      </c>
      <c r="E140" s="18">
        <f t="shared" si="33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5">SUM(J141:J143)</f>
        <v>0</v>
      </c>
      <c r="K140" s="19">
        <f t="shared" si="45"/>
        <v>0</v>
      </c>
      <c r="L140" s="19">
        <f t="shared" si="45"/>
        <v>0</v>
      </c>
      <c r="M140" s="19">
        <f t="shared" si="45"/>
        <v>812</v>
      </c>
      <c r="N140" s="19">
        <f t="shared" si="45"/>
        <v>0</v>
      </c>
      <c r="O140" s="19">
        <f t="shared" si="45"/>
        <v>0</v>
      </c>
      <c r="P140" s="19">
        <f t="shared" si="45"/>
        <v>0</v>
      </c>
      <c r="Q140" s="19">
        <f t="shared" si="45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120"/>
      <c r="B141" s="234"/>
      <c r="C141" s="136"/>
      <c r="D141" s="17" t="s">
        <v>17</v>
      </c>
      <c r="E141" s="18">
        <f t="shared" si="33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93"/>
      <c r="B142" s="235"/>
      <c r="C142" s="137"/>
      <c r="D142" s="17" t="s">
        <v>18</v>
      </c>
      <c r="E142" s="18">
        <f t="shared" si="33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120"/>
      <c r="B143" s="112"/>
      <c r="C143" s="137"/>
      <c r="D143" s="23" t="s">
        <v>19</v>
      </c>
      <c r="E143" s="18">
        <f t="shared" si="33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1" customHeight="1" x14ac:dyDescent="0.25">
      <c r="A144" s="93"/>
      <c r="B144" s="113"/>
      <c r="C144" s="136"/>
      <c r="D144" s="23" t="s">
        <v>21</v>
      </c>
      <c r="E144" s="18">
        <f t="shared" si="33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06" t="s">
        <v>199</v>
      </c>
      <c r="B145" s="236" t="s">
        <v>200</v>
      </c>
      <c r="C145" s="136"/>
      <c r="D145" s="17" t="s">
        <v>29</v>
      </c>
      <c r="E145" s="18">
        <f t="shared" si="33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6">SUM(J146:J148)</f>
        <v>0</v>
      </c>
      <c r="K145" s="19">
        <f t="shared" si="46"/>
        <v>0</v>
      </c>
      <c r="L145" s="19">
        <f t="shared" si="46"/>
        <v>0</v>
      </c>
      <c r="M145" s="19">
        <f t="shared" si="46"/>
        <v>0</v>
      </c>
      <c r="N145" s="19">
        <f t="shared" si="46"/>
        <v>190.89999999999998</v>
      </c>
      <c r="O145" s="19">
        <f t="shared" si="46"/>
        <v>0</v>
      </c>
      <c r="P145" s="19">
        <f t="shared" si="46"/>
        <v>183.8</v>
      </c>
      <c r="Q145" s="19">
        <f t="shared" si="46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02"/>
      <c r="B146" s="294"/>
      <c r="C146" s="136"/>
      <c r="D146" s="17" t="s">
        <v>17</v>
      </c>
      <c r="E146" s="18">
        <f t="shared" si="33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02"/>
      <c r="B147" s="294"/>
      <c r="C147" s="136"/>
      <c r="D147" s="17" t="s">
        <v>18</v>
      </c>
      <c r="E147" s="18">
        <f t="shared" si="33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202"/>
      <c r="B148" s="294"/>
      <c r="C148" s="136"/>
      <c r="D148" s="17" t="s">
        <v>19</v>
      </c>
      <c r="E148" s="18">
        <f t="shared" si="33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93"/>
      <c r="B149" s="327"/>
      <c r="C149" s="136"/>
      <c r="D149" s="23" t="s">
        <v>21</v>
      </c>
      <c r="E149" s="18">
        <f t="shared" si="33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9" t="s">
        <v>203</v>
      </c>
      <c r="B150" s="236" t="s">
        <v>204</v>
      </c>
      <c r="C150" s="136"/>
      <c r="D150" s="17" t="s">
        <v>29</v>
      </c>
      <c r="E150" s="18">
        <f t="shared" ref="E150:E174" si="47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8">SUM(J151:J153)</f>
        <v>0</v>
      </c>
      <c r="K150" s="19">
        <f t="shared" si="48"/>
        <v>0</v>
      </c>
      <c r="L150" s="19">
        <f t="shared" si="48"/>
        <v>0</v>
      </c>
      <c r="M150" s="19">
        <f t="shared" si="48"/>
        <v>0</v>
      </c>
      <c r="N150" s="19">
        <f t="shared" si="48"/>
        <v>1489.2</v>
      </c>
      <c r="O150" s="19">
        <f t="shared" si="48"/>
        <v>0</v>
      </c>
      <c r="P150" s="19">
        <f t="shared" si="48"/>
        <v>0</v>
      </c>
      <c r="Q150" s="19">
        <f t="shared" si="48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20"/>
      <c r="B151" s="234"/>
      <c r="C151" s="136"/>
      <c r="D151" s="17" t="s">
        <v>17</v>
      </c>
      <c r="E151" s="18">
        <f t="shared" si="47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20"/>
      <c r="B152" s="234"/>
      <c r="C152" s="136"/>
      <c r="D152" s="17" t="s">
        <v>18</v>
      </c>
      <c r="E152" s="18">
        <f t="shared" si="47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20"/>
      <c r="B153" s="234"/>
      <c r="C153" s="136"/>
      <c r="D153" s="17" t="s">
        <v>19</v>
      </c>
      <c r="E153" s="18">
        <f t="shared" si="47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1" customHeight="1" x14ac:dyDescent="0.25">
      <c r="A154" s="93"/>
      <c r="B154" s="235"/>
      <c r="C154" s="136"/>
      <c r="D154" s="23" t="s">
        <v>21</v>
      </c>
      <c r="E154" s="18">
        <f t="shared" si="47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26.6" customHeight="1" x14ac:dyDescent="0.25">
      <c r="A155" s="119" t="s">
        <v>205</v>
      </c>
      <c r="B155" s="314" t="s">
        <v>206</v>
      </c>
      <c r="C155" s="136"/>
      <c r="D155" s="17" t="s">
        <v>29</v>
      </c>
      <c r="E155" s="18">
        <f t="shared" si="47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49">SUM(J156:J158)</f>
        <v>0</v>
      </c>
      <c r="K155" s="19">
        <f t="shared" si="49"/>
        <v>0</v>
      </c>
      <c r="L155" s="19">
        <f t="shared" si="49"/>
        <v>0</v>
      </c>
      <c r="M155" s="19">
        <f t="shared" si="49"/>
        <v>0</v>
      </c>
      <c r="N155" s="19">
        <f t="shared" si="49"/>
        <v>42.800000000000011</v>
      </c>
      <c r="O155" s="19">
        <f t="shared" si="49"/>
        <v>0</v>
      </c>
      <c r="P155" s="19">
        <f t="shared" si="49"/>
        <v>0</v>
      </c>
      <c r="Q155" s="19">
        <f t="shared" si="49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20"/>
      <c r="B156" s="296"/>
      <c r="C156" s="136"/>
      <c r="D156" s="17" t="s">
        <v>17</v>
      </c>
      <c r="E156" s="18">
        <f t="shared" si="47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71.650000000000006" customHeight="1" x14ac:dyDescent="0.25">
      <c r="A157" s="120"/>
      <c r="B157" s="296"/>
      <c r="C157" s="136"/>
      <c r="D157" s="17" t="s">
        <v>18</v>
      </c>
      <c r="E157" s="18">
        <f t="shared" si="47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20"/>
      <c r="B158" s="296"/>
      <c r="C158" s="136"/>
      <c r="D158" s="17" t="s">
        <v>19</v>
      </c>
      <c r="E158" s="18">
        <f t="shared" si="47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81.95" customHeight="1" x14ac:dyDescent="0.25">
      <c r="A159" s="135"/>
      <c r="B159" s="310"/>
      <c r="C159" s="137"/>
      <c r="D159" s="23" t="s">
        <v>21</v>
      </c>
      <c r="E159" s="18">
        <f t="shared" si="47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206" t="s">
        <v>207</v>
      </c>
      <c r="B160" s="355" t="s">
        <v>208</v>
      </c>
      <c r="C160" s="198"/>
      <c r="D160" s="23" t="s">
        <v>29</v>
      </c>
      <c r="E160" s="18">
        <f t="shared" si="47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0">SUM(J161:J163)</f>
        <v>0</v>
      </c>
      <c r="K160" s="19">
        <f t="shared" si="50"/>
        <v>0</v>
      </c>
      <c r="L160" s="19">
        <f t="shared" si="50"/>
        <v>0</v>
      </c>
      <c r="M160" s="19">
        <f t="shared" si="50"/>
        <v>0</v>
      </c>
      <c r="N160" s="19">
        <f t="shared" si="50"/>
        <v>0</v>
      </c>
      <c r="O160" s="19">
        <f t="shared" si="50"/>
        <v>9800.7999999999993</v>
      </c>
      <c r="P160" s="19">
        <f t="shared" si="50"/>
        <v>18932.899999999998</v>
      </c>
      <c r="Q160" s="19">
        <f t="shared" si="50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75.400000000000006" customHeight="1" x14ac:dyDescent="0.25">
      <c r="A161" s="202"/>
      <c r="B161" s="281"/>
      <c r="C161" s="198"/>
      <c r="D161" s="17" t="s">
        <v>17</v>
      </c>
      <c r="E161" s="18">
        <f t="shared" si="47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202"/>
      <c r="B162" s="281"/>
      <c r="C162" s="198"/>
      <c r="D162" s="17" t="s">
        <v>18</v>
      </c>
      <c r="E162" s="18">
        <f t="shared" si="47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202"/>
      <c r="B163" s="281"/>
      <c r="C163" s="198"/>
      <c r="D163" s="17" t="s">
        <v>19</v>
      </c>
      <c r="E163" s="18">
        <f t="shared" si="47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93"/>
      <c r="B164" s="322"/>
      <c r="C164" s="198"/>
      <c r="D164" s="23" t="s">
        <v>21</v>
      </c>
      <c r="E164" s="18">
        <f t="shared" si="47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85.7" customHeight="1" x14ac:dyDescent="0.25">
      <c r="A165" s="206" t="s">
        <v>216</v>
      </c>
      <c r="B165" s="348" t="s">
        <v>220</v>
      </c>
      <c r="C165" s="136"/>
      <c r="D165" s="23" t="s">
        <v>29</v>
      </c>
      <c r="E165" s="18">
        <f t="shared" si="47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1">SUM(J166:J168)</f>
        <v>0</v>
      </c>
      <c r="K165" s="19">
        <f t="shared" si="51"/>
        <v>0</v>
      </c>
      <c r="L165" s="19">
        <f t="shared" si="51"/>
        <v>0</v>
      </c>
      <c r="M165" s="19">
        <f t="shared" si="51"/>
        <v>0</v>
      </c>
      <c r="N165" s="19">
        <f t="shared" si="51"/>
        <v>0</v>
      </c>
      <c r="O165" s="19">
        <f t="shared" si="51"/>
        <v>1999.1999999999998</v>
      </c>
      <c r="P165" s="19">
        <f t="shared" si="51"/>
        <v>2261</v>
      </c>
      <c r="Q165" s="19">
        <f t="shared" si="51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67.7" customHeight="1" x14ac:dyDescent="0.25">
      <c r="A166" s="202"/>
      <c r="B166" s="234"/>
      <c r="C166" s="136"/>
      <c r="D166" s="17" t="s">
        <v>17</v>
      </c>
      <c r="E166" s="18">
        <f t="shared" si="47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202"/>
      <c r="B167" s="234"/>
      <c r="C167" s="136"/>
      <c r="D167" s="17" t="s">
        <v>18</v>
      </c>
      <c r="E167" s="18">
        <f t="shared" si="47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6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4.65" customHeight="1" x14ac:dyDescent="0.25">
      <c r="A168" s="202"/>
      <c r="B168" s="234"/>
      <c r="C168" s="136"/>
      <c r="D168" s="17" t="s">
        <v>19</v>
      </c>
      <c r="E168" s="18">
        <f t="shared" si="47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71.25" customHeight="1" x14ac:dyDescent="0.25">
      <c r="A169" s="93"/>
      <c r="B169" s="235"/>
      <c r="C169" s="136"/>
      <c r="D169" s="23" t="s">
        <v>21</v>
      </c>
      <c r="E169" s="18">
        <f t="shared" si="47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206" t="s">
        <v>217</v>
      </c>
      <c r="B170" s="236" t="s">
        <v>222</v>
      </c>
      <c r="C170" s="136"/>
      <c r="D170" s="17" t="s">
        <v>29</v>
      </c>
      <c r="E170" s="18">
        <f t="shared" si="47"/>
        <v>5618.6</v>
      </c>
      <c r="F170" s="19"/>
      <c r="G170" s="19">
        <v>0</v>
      </c>
      <c r="H170" s="19">
        <v>0</v>
      </c>
      <c r="I170" s="19">
        <v>0</v>
      </c>
      <c r="J170" s="19">
        <f t="shared" ref="J170:Q170" si="52">SUM(J171:J173)</f>
        <v>0</v>
      </c>
      <c r="K170" s="19">
        <f t="shared" si="52"/>
        <v>0</v>
      </c>
      <c r="L170" s="19">
        <f t="shared" si="52"/>
        <v>0</v>
      </c>
      <c r="M170" s="19">
        <f t="shared" si="52"/>
        <v>0</v>
      </c>
      <c r="N170" s="19">
        <f t="shared" si="52"/>
        <v>0</v>
      </c>
      <c r="O170" s="19">
        <f t="shared" si="52"/>
        <v>1633.5</v>
      </c>
      <c r="P170" s="19">
        <f t="shared" si="52"/>
        <v>1978.6</v>
      </c>
      <c r="Q170" s="19">
        <f t="shared" si="52"/>
        <v>1817.2</v>
      </c>
      <c r="R170" s="19">
        <f>SUM(R171:R173)</f>
        <v>189.29999999999995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02"/>
      <c r="B171" s="234"/>
      <c r="C171" s="136"/>
      <c r="D171" s="17" t="s">
        <v>17</v>
      </c>
      <c r="E171" s="18">
        <f t="shared" si="47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02"/>
      <c r="B172" s="234"/>
      <c r="C172" s="136"/>
      <c r="D172" s="17" t="s">
        <v>18</v>
      </c>
      <c r="E172" s="18">
        <f>SUM(F172:R172)</f>
        <v>5618.6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6">
        <f>1841.3-53.2-154.6</f>
        <v>1633.5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36"/>
      <c r="W172" s="2"/>
      <c r="X172" s="2"/>
    </row>
    <row r="173" spans="1:55" ht="47.1" customHeight="1" x14ac:dyDescent="0.25">
      <c r="A173" s="202"/>
      <c r="B173" s="234"/>
      <c r="C173" s="136"/>
      <c r="D173" s="17" t="s">
        <v>19</v>
      </c>
      <c r="E173" s="18">
        <f t="shared" si="47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93"/>
      <c r="B174" s="235"/>
      <c r="C174" s="136"/>
      <c r="D174" s="23" t="s">
        <v>21</v>
      </c>
      <c r="E174" s="18">
        <f t="shared" si="47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143" t="s">
        <v>56</v>
      </c>
      <c r="B175" s="146" t="s">
        <v>156</v>
      </c>
      <c r="C175" s="38"/>
      <c r="D175" s="39" t="s">
        <v>4</v>
      </c>
      <c r="E175" s="40">
        <f>SUM(F175:R175)</f>
        <v>1965268.4000000001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5"/>
      <c r="T175" s="85"/>
      <c r="U175" s="85"/>
      <c r="V175" s="85"/>
      <c r="W175" s="2"/>
      <c r="X175" s="2"/>
      <c r="BC175" s="2"/>
    </row>
    <row r="176" spans="1:55" ht="24.95" customHeight="1" x14ac:dyDescent="0.25">
      <c r="A176" s="144"/>
      <c r="B176" s="147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3">M231+M226</f>
        <v>0</v>
      </c>
      <c r="N176" s="19">
        <f t="shared" si="53"/>
        <v>0</v>
      </c>
      <c r="O176" s="19">
        <f t="shared" si="53"/>
        <v>0</v>
      </c>
      <c r="P176" s="19">
        <f t="shared" si="53"/>
        <v>0</v>
      </c>
      <c r="Q176" s="19">
        <f t="shared" si="53"/>
        <v>0</v>
      </c>
      <c r="R176" s="19">
        <f t="shared" si="53"/>
        <v>0</v>
      </c>
      <c r="S176" s="82"/>
      <c r="T176" s="82"/>
      <c r="U176" s="82"/>
      <c r="V176" s="82"/>
      <c r="W176" s="82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144"/>
      <c r="B177" s="147"/>
      <c r="C177" s="42"/>
      <c r="D177" s="17" t="s">
        <v>18</v>
      </c>
      <c r="E177" s="18">
        <f t="shared" ref="E177:E240" si="54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11500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145"/>
      <c r="B178" s="148"/>
      <c r="C178" s="42"/>
      <c r="D178" s="23" t="s">
        <v>19</v>
      </c>
      <c r="E178" s="18">
        <f t="shared" si="54"/>
        <v>598315.70000000007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144"/>
      <c r="B179" s="147"/>
      <c r="C179" s="38"/>
      <c r="D179" s="23" t="s">
        <v>20</v>
      </c>
      <c r="E179" s="18">
        <f t="shared" si="54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5">I186+I191+I196+I206+I212+I218</f>
        <v>0</v>
      </c>
      <c r="J179" s="19">
        <f t="shared" si="55"/>
        <v>0</v>
      </c>
      <c r="K179" s="19">
        <f t="shared" si="55"/>
        <v>0</v>
      </c>
      <c r="L179" s="19">
        <f t="shared" si="55"/>
        <v>0</v>
      </c>
      <c r="M179" s="19">
        <f t="shared" si="55"/>
        <v>0</v>
      </c>
      <c r="N179" s="19">
        <f t="shared" si="55"/>
        <v>0</v>
      </c>
      <c r="O179" s="19">
        <f t="shared" si="55"/>
        <v>0</v>
      </c>
      <c r="P179" s="19">
        <f t="shared" si="55"/>
        <v>0</v>
      </c>
      <c r="Q179" s="19">
        <f t="shared" si="55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144"/>
      <c r="B180" s="147"/>
      <c r="C180" s="42"/>
      <c r="D180" s="17" t="s">
        <v>195</v>
      </c>
      <c r="E180" s="18">
        <f t="shared" si="54"/>
        <v>9050.2000000000007</v>
      </c>
      <c r="F180" s="16"/>
      <c r="G180" s="19">
        <f t="shared" ref="G180:Q180" si="56">G249</f>
        <v>0</v>
      </c>
      <c r="H180" s="19">
        <f t="shared" si="56"/>
        <v>0</v>
      </c>
      <c r="I180" s="19">
        <f t="shared" si="56"/>
        <v>0</v>
      </c>
      <c r="J180" s="19">
        <f t="shared" si="56"/>
        <v>0</v>
      </c>
      <c r="K180" s="19">
        <f t="shared" si="56"/>
        <v>0</v>
      </c>
      <c r="L180" s="19">
        <f t="shared" si="56"/>
        <v>0</v>
      </c>
      <c r="M180" s="19">
        <f t="shared" si="56"/>
        <v>9050.2000000000007</v>
      </c>
      <c r="N180" s="19">
        <f t="shared" si="56"/>
        <v>0</v>
      </c>
      <c r="O180" s="19">
        <f t="shared" si="56"/>
        <v>0</v>
      </c>
      <c r="P180" s="19">
        <f t="shared" si="56"/>
        <v>0</v>
      </c>
      <c r="Q180" s="19">
        <f t="shared" si="56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145"/>
      <c r="B181" s="148"/>
      <c r="C181" s="38"/>
      <c r="D181" s="23" t="s">
        <v>21</v>
      </c>
      <c r="E181" s="18">
        <f t="shared" si="54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300" t="s">
        <v>57</v>
      </c>
      <c r="B182" s="230" t="s">
        <v>35</v>
      </c>
      <c r="C182" s="249" t="s">
        <v>28</v>
      </c>
      <c r="D182" s="17" t="s">
        <v>29</v>
      </c>
      <c r="E182" s="18">
        <f t="shared" si="54"/>
        <v>0</v>
      </c>
      <c r="F182" s="19">
        <f>SUM(F183:F185)</f>
        <v>0</v>
      </c>
      <c r="G182" s="19">
        <f t="shared" ref="G182:L182" si="57">SUM(G183:G185)</f>
        <v>0</v>
      </c>
      <c r="H182" s="19">
        <f t="shared" si="57"/>
        <v>0</v>
      </c>
      <c r="I182" s="19">
        <f t="shared" si="57"/>
        <v>0</v>
      </c>
      <c r="J182" s="19">
        <f t="shared" si="57"/>
        <v>0</v>
      </c>
      <c r="K182" s="19">
        <f t="shared" si="57"/>
        <v>0</v>
      </c>
      <c r="L182" s="19">
        <f t="shared" si="57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300"/>
      <c r="B183" s="230"/>
      <c r="C183" s="250"/>
      <c r="D183" s="17" t="s">
        <v>17</v>
      </c>
      <c r="E183" s="18">
        <f t="shared" si="54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300"/>
      <c r="B184" s="230"/>
      <c r="C184" s="250"/>
      <c r="D184" s="17" t="s">
        <v>18</v>
      </c>
      <c r="E184" s="18">
        <f t="shared" si="54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300"/>
      <c r="B185" s="230"/>
      <c r="C185" s="250"/>
      <c r="D185" s="17" t="s">
        <v>19</v>
      </c>
      <c r="E185" s="18">
        <f t="shared" si="54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31"/>
      <c r="B186" s="231"/>
      <c r="C186" s="251"/>
      <c r="D186" s="17" t="s">
        <v>21</v>
      </c>
      <c r="E186" s="18">
        <f t="shared" si="54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232" t="s">
        <v>58</v>
      </c>
      <c r="B187" s="314" t="s">
        <v>59</v>
      </c>
      <c r="C187" s="249" t="s">
        <v>16</v>
      </c>
      <c r="D187" s="17" t="s">
        <v>29</v>
      </c>
      <c r="E187" s="18">
        <f t="shared" si="54"/>
        <v>0</v>
      </c>
      <c r="F187" s="19">
        <f>SUM(F188:F190)</f>
        <v>0</v>
      </c>
      <c r="G187" s="19">
        <f t="shared" ref="G187:L187" si="58">SUM(G188:G190)</f>
        <v>0</v>
      </c>
      <c r="H187" s="19">
        <f t="shared" si="58"/>
        <v>0</v>
      </c>
      <c r="I187" s="19">
        <f t="shared" si="58"/>
        <v>0</v>
      </c>
      <c r="J187" s="19">
        <f t="shared" si="58"/>
        <v>0</v>
      </c>
      <c r="K187" s="19">
        <f t="shared" si="58"/>
        <v>0</v>
      </c>
      <c r="L187" s="19">
        <f t="shared" si="58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300"/>
      <c r="B188" s="230"/>
      <c r="C188" s="250"/>
      <c r="D188" s="17" t="s">
        <v>17</v>
      </c>
      <c r="E188" s="18">
        <f t="shared" si="54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300"/>
      <c r="B189" s="230"/>
      <c r="C189" s="250"/>
      <c r="D189" s="17" t="s">
        <v>18</v>
      </c>
      <c r="E189" s="18">
        <f t="shared" si="54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300"/>
      <c r="B190" s="230"/>
      <c r="C190" s="250"/>
      <c r="D190" s="17" t="s">
        <v>19</v>
      </c>
      <c r="E190" s="18">
        <f t="shared" si="54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30"/>
      <c r="B191" s="230"/>
      <c r="C191" s="251"/>
      <c r="D191" s="17" t="s">
        <v>21</v>
      </c>
      <c r="E191" s="18">
        <f t="shared" si="54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50" t="s">
        <v>57</v>
      </c>
      <c r="B192" s="291" t="s">
        <v>60</v>
      </c>
      <c r="C192" s="246" t="s">
        <v>16</v>
      </c>
      <c r="D192" s="17" t="s">
        <v>29</v>
      </c>
      <c r="E192" s="18">
        <f t="shared" si="54"/>
        <v>252131.09999999998</v>
      </c>
      <c r="F192" s="19">
        <f>SUM(F193:F195)</f>
        <v>0</v>
      </c>
      <c r="G192" s="19">
        <f t="shared" ref="G192:L192" si="59">SUM(G193:G195)</f>
        <v>0</v>
      </c>
      <c r="H192" s="19">
        <f t="shared" si="59"/>
        <v>68638.399999999994</v>
      </c>
      <c r="I192" s="19">
        <f t="shared" si="59"/>
        <v>28449.1</v>
      </c>
      <c r="J192" s="19">
        <f t="shared" si="59"/>
        <v>30354.2</v>
      </c>
      <c r="K192" s="19">
        <f t="shared" si="59"/>
        <v>80928.100000000006</v>
      </c>
      <c r="L192" s="19">
        <f t="shared" si="59"/>
        <v>28071.300000000003</v>
      </c>
      <c r="M192" s="19">
        <f t="shared" ref="M192:R192" si="60">SUM(M193:M195)</f>
        <v>15690</v>
      </c>
      <c r="N192" s="19">
        <f t="shared" si="60"/>
        <v>0</v>
      </c>
      <c r="O192" s="19">
        <f t="shared" si="60"/>
        <v>0</v>
      </c>
      <c r="P192" s="19">
        <f t="shared" si="60"/>
        <v>0</v>
      </c>
      <c r="Q192" s="19">
        <f t="shared" si="60"/>
        <v>0</v>
      </c>
      <c r="R192" s="19">
        <f t="shared" si="60"/>
        <v>0</v>
      </c>
      <c r="S192" s="36"/>
      <c r="T192" s="36"/>
      <c r="U192" s="36"/>
      <c r="V192" s="36"/>
      <c r="W192" s="2">
        <v>20459.3</v>
      </c>
      <c r="X192" s="2"/>
    </row>
    <row r="193" spans="1:24" ht="29.65" customHeight="1" x14ac:dyDescent="0.25">
      <c r="A193" s="119"/>
      <c r="B193" s="234"/>
      <c r="C193" s="247"/>
      <c r="D193" s="17" t="s">
        <v>17</v>
      </c>
      <c r="E193" s="18">
        <f t="shared" si="54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65" customHeight="1" x14ac:dyDescent="0.25">
      <c r="A194" s="119"/>
      <c r="B194" s="234"/>
      <c r="C194" s="247"/>
      <c r="D194" s="17" t="s">
        <v>18</v>
      </c>
      <c r="E194" s="18">
        <f t="shared" si="54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9"/>
      <c r="B195" s="129"/>
      <c r="C195" s="247"/>
      <c r="D195" s="17" t="s">
        <v>19</v>
      </c>
      <c r="E195" s="18">
        <f t="shared" si="54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42"/>
      <c r="B196" s="157"/>
      <c r="C196" s="248"/>
      <c r="D196" s="17" t="s">
        <v>21</v>
      </c>
      <c r="E196" s="18">
        <f t="shared" si="54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75" t="s">
        <v>61</v>
      </c>
      <c r="B197" s="301" t="s">
        <v>62</v>
      </c>
      <c r="C197" s="249" t="s">
        <v>16</v>
      </c>
      <c r="D197" s="17" t="s">
        <v>29</v>
      </c>
      <c r="E197" s="18">
        <f t="shared" si="54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75"/>
      <c r="B198" s="277"/>
      <c r="C198" s="250"/>
      <c r="D198" s="17" t="s">
        <v>17</v>
      </c>
      <c r="E198" s="18">
        <f t="shared" si="54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75"/>
      <c r="B199" s="277"/>
      <c r="C199" s="250"/>
      <c r="D199" s="17" t="s">
        <v>18</v>
      </c>
      <c r="E199" s="18">
        <f t="shared" si="54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75"/>
      <c r="B200" s="277"/>
      <c r="C200" s="250"/>
      <c r="D200" s="17" t="s">
        <v>19</v>
      </c>
      <c r="E200" s="18">
        <f t="shared" si="54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276"/>
      <c r="B201" s="277"/>
      <c r="C201" s="251"/>
      <c r="D201" s="17" t="s">
        <v>21</v>
      </c>
      <c r="E201" s="18">
        <f t="shared" si="54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110" t="s">
        <v>58</v>
      </c>
      <c r="B202" s="323" t="s">
        <v>63</v>
      </c>
      <c r="C202" s="246" t="s">
        <v>16</v>
      </c>
      <c r="D202" s="17" t="s">
        <v>29</v>
      </c>
      <c r="E202" s="18">
        <f t="shared" si="54"/>
        <v>297018.59999999998</v>
      </c>
      <c r="F202" s="19">
        <f t="shared" ref="F202:L202" si="61">SUM(F203:F205)</f>
        <v>0</v>
      </c>
      <c r="G202" s="19">
        <f>SUM(G203:G205)</f>
        <v>113437.99999999999</v>
      </c>
      <c r="H202" s="19">
        <f t="shared" si="61"/>
        <v>161861</v>
      </c>
      <c r="I202" s="19">
        <f t="shared" si="61"/>
        <v>16343.7</v>
      </c>
      <c r="J202" s="19">
        <f t="shared" si="61"/>
        <v>5206.3</v>
      </c>
      <c r="K202" s="19">
        <f t="shared" si="61"/>
        <v>169.59999999999991</v>
      </c>
      <c r="L202" s="19">
        <f t="shared" si="61"/>
        <v>0</v>
      </c>
      <c r="M202" s="19">
        <f t="shared" ref="M202:R202" si="62">SUM(M203:M205)</f>
        <v>0</v>
      </c>
      <c r="N202" s="19">
        <f t="shared" si="62"/>
        <v>7.2759576141834259E-12</v>
      </c>
      <c r="O202" s="19">
        <f t="shared" si="62"/>
        <v>0</v>
      </c>
      <c r="P202" s="19">
        <f t="shared" si="62"/>
        <v>0</v>
      </c>
      <c r="Q202" s="19">
        <f t="shared" si="62"/>
        <v>0</v>
      </c>
      <c r="R202" s="19">
        <f t="shared" si="62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52"/>
      <c r="B203" s="324"/>
      <c r="C203" s="247"/>
      <c r="D203" s="17" t="s">
        <v>17</v>
      </c>
      <c r="E203" s="18">
        <f t="shared" si="54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52"/>
      <c r="B204" s="155"/>
      <c r="C204" s="247"/>
      <c r="D204" s="17" t="s">
        <v>18</v>
      </c>
      <c r="E204" s="18">
        <f t="shared" si="54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52"/>
      <c r="B205" s="155"/>
      <c r="C205" s="247"/>
      <c r="D205" s="17" t="s">
        <v>19</v>
      </c>
      <c r="E205" s="18">
        <f t="shared" si="54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52"/>
      <c r="B206" s="155"/>
      <c r="C206" s="247"/>
      <c r="D206" s="45" t="s">
        <v>20</v>
      </c>
      <c r="E206" s="18">
        <f t="shared" si="54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52"/>
      <c r="B207" s="155"/>
      <c r="C207" s="248"/>
      <c r="D207" s="17" t="s">
        <v>21</v>
      </c>
      <c r="E207" s="18">
        <f t="shared" si="54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52"/>
      <c r="B208" s="95" t="s">
        <v>64</v>
      </c>
      <c r="C208" s="136"/>
      <c r="D208" s="17" t="s">
        <v>29</v>
      </c>
      <c r="E208" s="18">
        <f t="shared" si="54"/>
        <v>36300</v>
      </c>
      <c r="F208" s="19"/>
      <c r="G208" s="19">
        <f t="shared" ref="G208:L208" si="63">SUM(G209:G211)+G213</f>
        <v>0</v>
      </c>
      <c r="H208" s="19">
        <f t="shared" si="63"/>
        <v>36300</v>
      </c>
      <c r="I208" s="19">
        <f t="shared" si="63"/>
        <v>0</v>
      </c>
      <c r="J208" s="19">
        <f t="shared" si="63"/>
        <v>0</v>
      </c>
      <c r="K208" s="19">
        <f t="shared" si="63"/>
        <v>0</v>
      </c>
      <c r="L208" s="19">
        <f t="shared" si="63"/>
        <v>0</v>
      </c>
      <c r="M208" s="19">
        <f t="shared" ref="M208:R208" si="64">SUM(M209:M211)+M213</f>
        <v>0</v>
      </c>
      <c r="N208" s="19">
        <f t="shared" si="64"/>
        <v>0</v>
      </c>
      <c r="O208" s="19">
        <f t="shared" si="64"/>
        <v>0</v>
      </c>
      <c r="P208" s="19">
        <f t="shared" si="64"/>
        <v>0</v>
      </c>
      <c r="Q208" s="19">
        <f t="shared" si="64"/>
        <v>0</v>
      </c>
      <c r="R208" s="19">
        <f t="shared" si="64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52"/>
      <c r="B209" s="96"/>
      <c r="C209" s="137"/>
      <c r="D209" s="17" t="s">
        <v>17</v>
      </c>
      <c r="E209" s="18">
        <f t="shared" si="54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65" customHeight="1" x14ac:dyDescent="0.25">
      <c r="A210" s="152"/>
      <c r="B210" s="95"/>
      <c r="C210" s="136"/>
      <c r="D210" s="23" t="s">
        <v>18</v>
      </c>
      <c r="E210" s="18">
        <f t="shared" si="54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52"/>
      <c r="B211" s="317" t="s">
        <v>65</v>
      </c>
      <c r="C211" s="136"/>
      <c r="D211" s="17" t="s">
        <v>19</v>
      </c>
      <c r="E211" s="18">
        <f t="shared" si="54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52"/>
      <c r="B212" s="318"/>
      <c r="C212" s="137"/>
      <c r="D212" s="17" t="s">
        <v>66</v>
      </c>
      <c r="E212" s="18">
        <f t="shared" si="54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53"/>
      <c r="B213" s="319"/>
      <c r="C213" s="137"/>
      <c r="D213" s="17" t="s">
        <v>21</v>
      </c>
      <c r="E213" s="18">
        <f t="shared" si="54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9" t="s">
        <v>67</v>
      </c>
      <c r="B214" s="314" t="s">
        <v>68</v>
      </c>
      <c r="C214" s="30"/>
      <c r="D214" s="17" t="s">
        <v>29</v>
      </c>
      <c r="E214" s="18">
        <f t="shared" si="54"/>
        <v>322.60000000000002</v>
      </c>
      <c r="F214" s="25"/>
      <c r="G214" s="25">
        <f t="shared" ref="G214:L214" si="65">G215+G216+G217+G219</f>
        <v>322.60000000000002</v>
      </c>
      <c r="H214" s="25">
        <f t="shared" si="65"/>
        <v>0</v>
      </c>
      <c r="I214" s="25">
        <f t="shared" si="65"/>
        <v>0</v>
      </c>
      <c r="J214" s="25">
        <f t="shared" si="65"/>
        <v>0</v>
      </c>
      <c r="K214" s="25">
        <f t="shared" si="65"/>
        <v>0</v>
      </c>
      <c r="L214" s="25">
        <f t="shared" si="65"/>
        <v>0</v>
      </c>
      <c r="M214" s="25">
        <f t="shared" ref="M214:R214" si="66">M215+M216+M217+M219</f>
        <v>0</v>
      </c>
      <c r="N214" s="25">
        <f t="shared" si="66"/>
        <v>0</v>
      </c>
      <c r="O214" s="25">
        <f t="shared" si="66"/>
        <v>0</v>
      </c>
      <c r="P214" s="25">
        <f t="shared" si="66"/>
        <v>0</v>
      </c>
      <c r="Q214" s="25">
        <f t="shared" si="66"/>
        <v>0</v>
      </c>
      <c r="R214" s="25">
        <f t="shared" si="66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20"/>
      <c r="B215" s="296"/>
      <c r="C215" s="137"/>
      <c r="D215" s="17" t="s">
        <v>17</v>
      </c>
      <c r="E215" s="18">
        <f t="shared" si="54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20"/>
      <c r="B216" s="296"/>
      <c r="C216" s="136"/>
      <c r="D216" s="23" t="s">
        <v>18</v>
      </c>
      <c r="E216" s="18">
        <f t="shared" si="54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20"/>
      <c r="B217" s="296"/>
      <c r="C217" s="137"/>
      <c r="D217" s="17" t="s">
        <v>19</v>
      </c>
      <c r="E217" s="18">
        <f t="shared" si="54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20"/>
      <c r="B218" s="111"/>
      <c r="C218" s="136"/>
      <c r="D218" s="17" t="s">
        <v>20</v>
      </c>
      <c r="E218" s="18">
        <f t="shared" si="54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93"/>
      <c r="B219" s="135"/>
      <c r="C219" s="137"/>
      <c r="D219" s="17" t="s">
        <v>21</v>
      </c>
      <c r="E219" s="18">
        <f t="shared" si="54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232" t="s">
        <v>69</v>
      </c>
      <c r="B220" s="320" t="s">
        <v>70</v>
      </c>
      <c r="C220" s="246" t="s">
        <v>16</v>
      </c>
      <c r="D220" s="17" t="s">
        <v>29</v>
      </c>
      <c r="E220" s="18">
        <f t="shared" si="54"/>
        <v>1299.9000000000001</v>
      </c>
      <c r="F220" s="19">
        <f t="shared" ref="F220:L220" si="67">SUM(F221:F223)</f>
        <v>0</v>
      </c>
      <c r="G220" s="19">
        <f>SUM(G221:G223)</f>
        <v>1299.9000000000001</v>
      </c>
      <c r="H220" s="19">
        <f t="shared" si="67"/>
        <v>0</v>
      </c>
      <c r="I220" s="19">
        <f t="shared" si="67"/>
        <v>0</v>
      </c>
      <c r="J220" s="19">
        <f t="shared" si="67"/>
        <v>0</v>
      </c>
      <c r="K220" s="19">
        <f t="shared" si="67"/>
        <v>0</v>
      </c>
      <c r="L220" s="19">
        <f t="shared" si="67"/>
        <v>0</v>
      </c>
      <c r="M220" s="19">
        <f t="shared" ref="M220:R220" si="68">SUM(M221:M223)</f>
        <v>0</v>
      </c>
      <c r="N220" s="19">
        <f t="shared" si="68"/>
        <v>0</v>
      </c>
      <c r="O220" s="19">
        <f t="shared" si="68"/>
        <v>0</v>
      </c>
      <c r="P220" s="19">
        <f t="shared" si="68"/>
        <v>0</v>
      </c>
      <c r="Q220" s="19">
        <f t="shared" si="68"/>
        <v>0</v>
      </c>
      <c r="R220" s="19">
        <f t="shared" si="68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233"/>
      <c r="B221" s="233"/>
      <c r="C221" s="247"/>
      <c r="D221" s="17" t="s">
        <v>17</v>
      </c>
      <c r="E221" s="18">
        <f t="shared" si="54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9.7" customHeight="1" x14ac:dyDescent="0.25">
      <c r="A222" s="233"/>
      <c r="B222" s="233"/>
      <c r="C222" s="247"/>
      <c r="D222" s="17" t="s">
        <v>18</v>
      </c>
      <c r="E222" s="18">
        <f t="shared" si="54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9"/>
      <c r="B223" s="88"/>
      <c r="C223" s="247"/>
      <c r="D223" s="17" t="s">
        <v>19</v>
      </c>
      <c r="E223" s="18">
        <f t="shared" si="54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62"/>
      <c r="C224" s="248"/>
      <c r="D224" s="17" t="s">
        <v>21</v>
      </c>
      <c r="E224" s="18">
        <f t="shared" si="54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300" t="s">
        <v>71</v>
      </c>
      <c r="B225" s="321" t="s">
        <v>211</v>
      </c>
      <c r="C225" s="47"/>
      <c r="D225" s="17" t="s">
        <v>29</v>
      </c>
      <c r="E225" s="18">
        <f t="shared" si="54"/>
        <v>8824.7000000000007</v>
      </c>
      <c r="F225" s="19">
        <f t="shared" ref="F225:L225" si="69">SUM(F226:F228)</f>
        <v>0</v>
      </c>
      <c r="G225" s="19">
        <f>SUM(G226:G228)</f>
        <v>0</v>
      </c>
      <c r="H225" s="19">
        <f t="shared" si="69"/>
        <v>1764.7</v>
      </c>
      <c r="I225" s="19">
        <f t="shared" si="69"/>
        <v>2486.9999999999995</v>
      </c>
      <c r="J225" s="19">
        <f t="shared" si="69"/>
        <v>1800</v>
      </c>
      <c r="K225" s="19">
        <f t="shared" si="69"/>
        <v>2773</v>
      </c>
      <c r="L225" s="19">
        <f t="shared" si="69"/>
        <v>0</v>
      </c>
      <c r="M225" s="19">
        <f t="shared" ref="M225:R225" si="70">SUM(M226:M228)</f>
        <v>0</v>
      </c>
      <c r="N225" s="19">
        <f t="shared" si="70"/>
        <v>0</v>
      </c>
      <c r="O225" s="19">
        <f t="shared" si="70"/>
        <v>0</v>
      </c>
      <c r="P225" s="19">
        <f t="shared" si="70"/>
        <v>0</v>
      </c>
      <c r="Q225" s="19">
        <f t="shared" si="70"/>
        <v>0</v>
      </c>
      <c r="R225" s="19">
        <f t="shared" si="70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300"/>
      <c r="B226" s="281"/>
      <c r="C226" s="138"/>
      <c r="D226" s="17" t="s">
        <v>17</v>
      </c>
      <c r="E226" s="18">
        <f t="shared" si="54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300"/>
      <c r="B227" s="281"/>
      <c r="C227" s="138"/>
      <c r="D227" s="17" t="s">
        <v>18</v>
      </c>
      <c r="E227" s="18">
        <f t="shared" si="54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300"/>
      <c r="B228" s="281"/>
      <c r="C228" s="138"/>
      <c r="D228" s="17" t="s">
        <v>19</v>
      </c>
      <c r="E228" s="18">
        <f t="shared" si="54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31"/>
      <c r="B229" s="322"/>
      <c r="C229" s="139"/>
      <c r="D229" s="17" t="s">
        <v>21</v>
      </c>
      <c r="E229" s="18">
        <f t="shared" si="54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315" t="s">
        <v>72</v>
      </c>
      <c r="B230" s="316" t="s">
        <v>171</v>
      </c>
      <c r="C230" s="30"/>
      <c r="D230" s="17" t="s">
        <v>29</v>
      </c>
      <c r="E230" s="18">
        <f t="shared" si="54"/>
        <v>22443</v>
      </c>
      <c r="F230" s="19"/>
      <c r="G230" s="19">
        <f t="shared" ref="G230:L230" si="71">SUM(G231:G234)</f>
        <v>0</v>
      </c>
      <c r="H230" s="19">
        <f t="shared" si="71"/>
        <v>0</v>
      </c>
      <c r="I230" s="19">
        <f>SUM(I231:I234)</f>
        <v>0</v>
      </c>
      <c r="J230" s="19">
        <f t="shared" si="71"/>
        <v>12040</v>
      </c>
      <c r="K230" s="19">
        <f t="shared" si="71"/>
        <v>10403</v>
      </c>
      <c r="L230" s="19">
        <f t="shared" si="71"/>
        <v>0</v>
      </c>
      <c r="M230" s="19">
        <f t="shared" ref="M230:R230" si="72">SUM(M231:M234)</f>
        <v>0</v>
      </c>
      <c r="N230" s="19">
        <f t="shared" si="72"/>
        <v>0</v>
      </c>
      <c r="O230" s="19">
        <f t="shared" si="72"/>
        <v>0</v>
      </c>
      <c r="P230" s="19">
        <f t="shared" si="72"/>
        <v>0</v>
      </c>
      <c r="Q230" s="19">
        <f t="shared" si="72"/>
        <v>0</v>
      </c>
      <c r="R230" s="19">
        <f t="shared" si="72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79"/>
      <c r="B231" s="234"/>
      <c r="C231" s="136"/>
      <c r="D231" s="17" t="s">
        <v>17</v>
      </c>
      <c r="E231" s="18">
        <f t="shared" si="54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279"/>
      <c r="B232" s="234"/>
      <c r="C232" s="136"/>
      <c r="D232" s="17" t="s">
        <v>18</v>
      </c>
      <c r="E232" s="18">
        <f t="shared" si="54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79"/>
      <c r="B233" s="234"/>
      <c r="C233" s="137"/>
      <c r="D233" s="17" t="s">
        <v>19</v>
      </c>
      <c r="E233" s="18">
        <f t="shared" si="54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9"/>
      <c r="C234" s="48"/>
      <c r="D234" s="17" t="s">
        <v>21</v>
      </c>
      <c r="E234" s="18">
        <f t="shared" si="54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50" t="s">
        <v>73</v>
      </c>
      <c r="B235" s="236" t="s">
        <v>74</v>
      </c>
      <c r="C235" s="246" t="s">
        <v>75</v>
      </c>
      <c r="D235" s="17" t="s">
        <v>29</v>
      </c>
      <c r="E235" s="18">
        <f t="shared" si="54"/>
        <v>410787.39999999997</v>
      </c>
      <c r="F235" s="19">
        <f t="shared" ref="F235:L235" si="73">SUM(F236:F238)</f>
        <v>0</v>
      </c>
      <c r="G235" s="19">
        <f t="shared" si="73"/>
        <v>0</v>
      </c>
      <c r="H235" s="19">
        <f t="shared" si="73"/>
        <v>0</v>
      </c>
      <c r="I235" s="19">
        <f t="shared" si="73"/>
        <v>0</v>
      </c>
      <c r="J235" s="19">
        <f t="shared" si="73"/>
        <v>352849.89999999997</v>
      </c>
      <c r="K235" s="19">
        <f t="shared" si="73"/>
        <v>57937.5</v>
      </c>
      <c r="L235" s="19">
        <f t="shared" si="73"/>
        <v>0</v>
      </c>
      <c r="M235" s="19">
        <f t="shared" ref="M235:R235" si="74">SUM(M236:M238)</f>
        <v>0</v>
      </c>
      <c r="N235" s="19">
        <f t="shared" si="74"/>
        <v>0</v>
      </c>
      <c r="O235" s="19">
        <f t="shared" si="74"/>
        <v>0</v>
      </c>
      <c r="P235" s="19">
        <f t="shared" si="74"/>
        <v>0</v>
      </c>
      <c r="Q235" s="19">
        <f t="shared" si="74"/>
        <v>0</v>
      </c>
      <c r="R235" s="19">
        <f t="shared" si="74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9"/>
      <c r="B236" s="237"/>
      <c r="C236" s="272"/>
      <c r="D236" s="17" t="s">
        <v>17</v>
      </c>
      <c r="E236" s="18">
        <f t="shared" si="54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9"/>
      <c r="B237" s="152"/>
      <c r="C237" s="272"/>
      <c r="D237" s="17" t="s">
        <v>18</v>
      </c>
      <c r="E237" s="18">
        <f t="shared" si="54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9"/>
      <c r="B238" s="152"/>
      <c r="C238" s="272"/>
      <c r="D238" s="17" t="s">
        <v>19</v>
      </c>
      <c r="E238" s="18">
        <f t="shared" si="54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53"/>
      <c r="C239" s="273"/>
      <c r="D239" s="17" t="s">
        <v>21</v>
      </c>
      <c r="E239" s="18">
        <f t="shared" si="54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10" t="s">
        <v>122</v>
      </c>
      <c r="B240" s="236" t="s">
        <v>123</v>
      </c>
      <c r="C240" s="246" t="s">
        <v>75</v>
      </c>
      <c r="D240" s="17" t="s">
        <v>29</v>
      </c>
      <c r="E240" s="18">
        <f t="shared" si="54"/>
        <v>265451.7</v>
      </c>
      <c r="F240" s="19">
        <f t="shared" ref="F240:L240" si="75">SUM(F241:F243)</f>
        <v>0</v>
      </c>
      <c r="G240" s="19">
        <f t="shared" si="75"/>
        <v>0</v>
      </c>
      <c r="H240" s="19">
        <f t="shared" si="75"/>
        <v>0</v>
      </c>
      <c r="I240" s="19">
        <f t="shared" si="75"/>
        <v>0</v>
      </c>
      <c r="J240" s="19">
        <f t="shared" si="75"/>
        <v>161771.70000000001</v>
      </c>
      <c r="K240" s="19">
        <f t="shared" si="75"/>
        <v>103680</v>
      </c>
      <c r="L240" s="19">
        <f t="shared" si="75"/>
        <v>0</v>
      </c>
      <c r="M240" s="19">
        <f t="shared" ref="M240:R240" si="76">SUM(M241:M243)</f>
        <v>0</v>
      </c>
      <c r="N240" s="19">
        <f t="shared" si="76"/>
        <v>0</v>
      </c>
      <c r="O240" s="19">
        <f t="shared" si="76"/>
        <v>0</v>
      </c>
      <c r="P240" s="19">
        <f t="shared" si="76"/>
        <v>0</v>
      </c>
      <c r="Q240" s="19">
        <f t="shared" si="76"/>
        <v>0</v>
      </c>
      <c r="R240" s="19">
        <f t="shared" si="76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51"/>
      <c r="B241" s="237"/>
      <c r="C241" s="272"/>
      <c r="D241" s="17" t="s">
        <v>17</v>
      </c>
      <c r="E241" s="18">
        <f t="shared" ref="E241:E295" si="77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51"/>
      <c r="B242" s="237"/>
      <c r="C242" s="272"/>
      <c r="D242" s="17" t="s">
        <v>18</v>
      </c>
      <c r="E242" s="18">
        <f t="shared" si="77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51"/>
      <c r="B243" s="237"/>
      <c r="C243" s="272"/>
      <c r="D243" s="17" t="s">
        <v>19</v>
      </c>
      <c r="E243" s="18">
        <f t="shared" si="77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142"/>
      <c r="B244" s="238"/>
      <c r="C244" s="273"/>
      <c r="D244" s="17" t="s">
        <v>21</v>
      </c>
      <c r="E244" s="18">
        <f t="shared" si="77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150" t="s">
        <v>125</v>
      </c>
      <c r="B245" s="314" t="s">
        <v>221</v>
      </c>
      <c r="C245" s="49"/>
      <c r="D245" s="17" t="s">
        <v>29</v>
      </c>
      <c r="E245" s="18">
        <f t="shared" si="77"/>
        <v>21748.400000000001</v>
      </c>
      <c r="F245" s="19">
        <f t="shared" ref="F245:Q245" si="78">SUM(F246:F248)</f>
        <v>0</v>
      </c>
      <c r="G245" s="19">
        <f t="shared" si="78"/>
        <v>0</v>
      </c>
      <c r="H245" s="19">
        <f t="shared" si="78"/>
        <v>0</v>
      </c>
      <c r="I245" s="19">
        <f t="shared" si="78"/>
        <v>0</v>
      </c>
      <c r="J245" s="19">
        <f t="shared" si="78"/>
        <v>0</v>
      </c>
      <c r="K245" s="19">
        <f t="shared" si="78"/>
        <v>2591.1</v>
      </c>
      <c r="L245" s="19">
        <f t="shared" si="78"/>
        <v>9050.2000000000007</v>
      </c>
      <c r="M245" s="19">
        <f t="shared" si="78"/>
        <v>10104.5</v>
      </c>
      <c r="N245" s="19">
        <f t="shared" si="78"/>
        <v>2.6000000000003638</v>
      </c>
      <c r="O245" s="19">
        <f t="shared" si="78"/>
        <v>0</v>
      </c>
      <c r="P245" s="19">
        <f t="shared" si="78"/>
        <v>0</v>
      </c>
      <c r="Q245" s="19">
        <f t="shared" si="78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119"/>
      <c r="B246" s="296"/>
      <c r="C246" s="123"/>
      <c r="D246" s="17" t="s">
        <v>17</v>
      </c>
      <c r="E246" s="18">
        <f t="shared" si="77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39.4" customHeight="1" x14ac:dyDescent="0.25">
      <c r="A247" s="119"/>
      <c r="B247" s="296"/>
      <c r="C247" s="123"/>
      <c r="D247" s="17" t="s">
        <v>18</v>
      </c>
      <c r="E247" s="18">
        <f t="shared" si="77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50"/>
      <c r="B248" s="310"/>
      <c r="C248" s="124"/>
      <c r="D248" s="17" t="s">
        <v>19</v>
      </c>
      <c r="E248" s="18">
        <f t="shared" si="77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119"/>
      <c r="B249" s="130"/>
      <c r="C249" s="123"/>
      <c r="D249" s="23" t="s">
        <v>195</v>
      </c>
      <c r="E249" s="18">
        <f t="shared" si="77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119"/>
      <c r="B250" s="130"/>
      <c r="C250" s="124"/>
      <c r="D250" s="17" t="s">
        <v>21</v>
      </c>
      <c r="E250" s="18">
        <f t="shared" si="77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315" t="s">
        <v>132</v>
      </c>
      <c r="B251" s="314" t="s">
        <v>133</v>
      </c>
      <c r="C251" s="90"/>
      <c r="D251" s="17" t="s">
        <v>29</v>
      </c>
      <c r="E251" s="18">
        <f t="shared" si="77"/>
        <v>490029.8</v>
      </c>
      <c r="F251" s="19">
        <f t="shared" ref="F251:Q251" si="79">SUM(F252:F254)</f>
        <v>0</v>
      </c>
      <c r="G251" s="19">
        <f t="shared" si="79"/>
        <v>0</v>
      </c>
      <c r="H251" s="19">
        <f t="shared" si="79"/>
        <v>0</v>
      </c>
      <c r="I251" s="19">
        <f t="shared" si="79"/>
        <v>0</v>
      </c>
      <c r="J251" s="19">
        <f t="shared" si="79"/>
        <v>0</v>
      </c>
      <c r="K251" s="19">
        <f t="shared" si="79"/>
        <v>3936.7</v>
      </c>
      <c r="L251" s="19">
        <f t="shared" si="79"/>
        <v>66714.5</v>
      </c>
      <c r="M251" s="19">
        <f t="shared" si="79"/>
        <v>251731.80000000002</v>
      </c>
      <c r="N251" s="19">
        <f t="shared" si="79"/>
        <v>131113</v>
      </c>
      <c r="O251" s="19">
        <f t="shared" si="79"/>
        <v>36533.800000000003</v>
      </c>
      <c r="P251" s="19">
        <f t="shared" si="79"/>
        <v>0</v>
      </c>
      <c r="Q251" s="19">
        <f t="shared" si="79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279"/>
      <c r="B252" s="230"/>
      <c r="C252" s="124"/>
      <c r="D252" s="23" t="s">
        <v>17</v>
      </c>
      <c r="E252" s="18">
        <f t="shared" si="77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91"/>
      <c r="B253" s="192"/>
      <c r="C253" s="124"/>
      <c r="D253" s="23" t="s">
        <v>18</v>
      </c>
      <c r="E253" s="18">
        <f t="shared" si="77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41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78"/>
      <c r="B254" s="192"/>
      <c r="C254" s="124"/>
      <c r="D254" s="17" t="s">
        <v>19</v>
      </c>
      <c r="E254" s="18">
        <f t="shared" si="77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41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93"/>
      <c r="B255" s="179"/>
      <c r="C255" s="124"/>
      <c r="D255" s="23" t="s">
        <v>21</v>
      </c>
      <c r="E255" s="18">
        <f t="shared" si="77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300" t="s">
        <v>148</v>
      </c>
      <c r="B256" s="277" t="s">
        <v>161</v>
      </c>
      <c r="C256" s="121"/>
      <c r="D256" s="23" t="s">
        <v>29</v>
      </c>
      <c r="E256" s="18">
        <f t="shared" si="77"/>
        <v>48253.100000000006</v>
      </c>
      <c r="F256" s="25">
        <f t="shared" ref="F256:Q256" si="80">SUM(F257:F259)</f>
        <v>0</v>
      </c>
      <c r="G256" s="25">
        <f t="shared" si="80"/>
        <v>0</v>
      </c>
      <c r="H256" s="25">
        <f t="shared" si="80"/>
        <v>0</v>
      </c>
      <c r="I256" s="25">
        <f t="shared" si="80"/>
        <v>0</v>
      </c>
      <c r="J256" s="25">
        <f t="shared" si="80"/>
        <v>0</v>
      </c>
      <c r="K256" s="25">
        <f t="shared" si="80"/>
        <v>4500.6000000000004</v>
      </c>
      <c r="L256" s="25">
        <f t="shared" si="80"/>
        <v>5795.0999999999995</v>
      </c>
      <c r="M256" s="25">
        <f t="shared" si="80"/>
        <v>11614.1</v>
      </c>
      <c r="N256" s="25">
        <f t="shared" si="80"/>
        <v>12140.1</v>
      </c>
      <c r="O256" s="25">
        <f t="shared" si="80"/>
        <v>14203.2</v>
      </c>
      <c r="P256" s="25">
        <f t="shared" si="80"/>
        <v>0</v>
      </c>
      <c r="Q256" s="25">
        <f t="shared" si="80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300"/>
      <c r="B257" s="237"/>
      <c r="C257" s="121"/>
      <c r="D257" s="17" t="s">
        <v>17</v>
      </c>
      <c r="E257" s="18">
        <f t="shared" si="77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300"/>
      <c r="B258" s="237"/>
      <c r="C258" s="121"/>
      <c r="D258" s="17" t="s">
        <v>18</v>
      </c>
      <c r="E258" s="18">
        <f t="shared" si="77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300"/>
      <c r="B259" s="237"/>
      <c r="C259" s="121"/>
      <c r="D259" s="17" t="s">
        <v>19</v>
      </c>
      <c r="E259" s="18">
        <f t="shared" si="77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30"/>
      <c r="B260" s="152"/>
      <c r="C260" s="122"/>
      <c r="D260" s="17" t="s">
        <v>21</v>
      </c>
      <c r="E260" s="18">
        <f t="shared" si="77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50" t="s">
        <v>149</v>
      </c>
      <c r="B261" s="236" t="s">
        <v>150</v>
      </c>
      <c r="C261" s="123"/>
      <c r="D261" s="23" t="s">
        <v>29</v>
      </c>
      <c r="E261" s="18">
        <f t="shared" si="77"/>
        <v>95462.2</v>
      </c>
      <c r="F261" s="19">
        <f t="shared" ref="F261:Q261" si="81">SUM(F262:F264)</f>
        <v>0</v>
      </c>
      <c r="G261" s="19">
        <f t="shared" si="81"/>
        <v>0</v>
      </c>
      <c r="H261" s="19">
        <f t="shared" si="81"/>
        <v>0</v>
      </c>
      <c r="I261" s="19">
        <f t="shared" si="81"/>
        <v>0</v>
      </c>
      <c r="J261" s="19">
        <f t="shared" si="81"/>
        <v>0</v>
      </c>
      <c r="K261" s="19">
        <f t="shared" si="81"/>
        <v>1708.6000000000001</v>
      </c>
      <c r="L261" s="19">
        <f>SUM(L262:L264)</f>
        <v>63804.5</v>
      </c>
      <c r="M261" s="19">
        <f t="shared" si="81"/>
        <v>29949.100000000002</v>
      </c>
      <c r="N261" s="19">
        <f t="shared" si="81"/>
        <v>0</v>
      </c>
      <c r="O261" s="19">
        <f t="shared" si="81"/>
        <v>0</v>
      </c>
      <c r="P261" s="19">
        <f t="shared" si="81"/>
        <v>0</v>
      </c>
      <c r="Q261" s="19">
        <f t="shared" si="81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1"/>
      <c r="B262" s="234"/>
      <c r="C262" s="124"/>
      <c r="D262" s="17" t="s">
        <v>17</v>
      </c>
      <c r="E262" s="18">
        <f t="shared" si="77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9"/>
      <c r="B263" s="152"/>
      <c r="C263" s="123"/>
      <c r="D263" s="23" t="s">
        <v>18</v>
      </c>
      <c r="E263" s="18">
        <f t="shared" si="77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9"/>
      <c r="B264" s="152"/>
      <c r="C264" s="123"/>
      <c r="D264" s="17" t="s">
        <v>19</v>
      </c>
      <c r="E264" s="18">
        <f t="shared" si="77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53"/>
      <c r="C265" s="124"/>
      <c r="D265" s="17" t="s">
        <v>21</v>
      </c>
      <c r="E265" s="18">
        <f t="shared" si="77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300" t="s">
        <v>159</v>
      </c>
      <c r="B266" s="277" t="s">
        <v>160</v>
      </c>
      <c r="C266" s="121"/>
      <c r="D266" s="23" t="s">
        <v>29</v>
      </c>
      <c r="E266" s="18">
        <f t="shared" si="77"/>
        <v>0</v>
      </c>
      <c r="F266" s="25">
        <f t="shared" ref="F266:Q266" si="82">SUM(F267:F269)</f>
        <v>0</v>
      </c>
      <c r="G266" s="25">
        <f t="shared" si="82"/>
        <v>0</v>
      </c>
      <c r="H266" s="25">
        <f t="shared" si="82"/>
        <v>0</v>
      </c>
      <c r="I266" s="25">
        <f t="shared" si="82"/>
        <v>0</v>
      </c>
      <c r="J266" s="25">
        <f t="shared" si="82"/>
        <v>0</v>
      </c>
      <c r="K266" s="25">
        <f t="shared" si="82"/>
        <v>0</v>
      </c>
      <c r="L266" s="25">
        <f t="shared" si="82"/>
        <v>0</v>
      </c>
      <c r="M266" s="25">
        <f t="shared" si="82"/>
        <v>0</v>
      </c>
      <c r="N266" s="25">
        <f t="shared" si="82"/>
        <v>0</v>
      </c>
      <c r="O266" s="25">
        <f t="shared" si="82"/>
        <v>0</v>
      </c>
      <c r="P266" s="25">
        <f t="shared" si="82"/>
        <v>0</v>
      </c>
      <c r="Q266" s="25">
        <f t="shared" si="82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300"/>
      <c r="B267" s="305"/>
      <c r="C267" s="121"/>
      <c r="D267" s="17" t="s">
        <v>17</v>
      </c>
      <c r="E267" s="18">
        <f t="shared" si="77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300"/>
      <c r="B268" s="305"/>
      <c r="C268" s="121"/>
      <c r="D268" s="17" t="s">
        <v>18</v>
      </c>
      <c r="E268" s="18">
        <f t="shared" si="77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300"/>
      <c r="B269" s="305"/>
      <c r="C269" s="121"/>
      <c r="D269" s="17" t="s">
        <v>19</v>
      </c>
      <c r="E269" s="18">
        <f t="shared" si="77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30"/>
      <c r="B270" s="305"/>
      <c r="C270" s="121"/>
      <c r="D270" s="17" t="s">
        <v>21</v>
      </c>
      <c r="E270" s="18">
        <f t="shared" si="77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232" t="s">
        <v>159</v>
      </c>
      <c r="B271" s="236" t="s">
        <v>193</v>
      </c>
      <c r="C271" s="121"/>
      <c r="D271" s="23" t="s">
        <v>29</v>
      </c>
      <c r="E271" s="18">
        <f t="shared" si="77"/>
        <v>0</v>
      </c>
      <c r="F271" s="25">
        <f t="shared" ref="F271:Q271" si="83">SUM(F272:F274)</f>
        <v>0</v>
      </c>
      <c r="G271" s="25">
        <f t="shared" si="83"/>
        <v>0</v>
      </c>
      <c r="H271" s="25">
        <f t="shared" si="83"/>
        <v>0</v>
      </c>
      <c r="I271" s="25">
        <f t="shared" si="83"/>
        <v>0</v>
      </c>
      <c r="J271" s="25">
        <f t="shared" si="83"/>
        <v>0</v>
      </c>
      <c r="K271" s="25">
        <f t="shared" si="83"/>
        <v>0</v>
      </c>
      <c r="L271" s="25">
        <f t="shared" si="83"/>
        <v>0</v>
      </c>
      <c r="M271" s="25">
        <f t="shared" si="83"/>
        <v>0</v>
      </c>
      <c r="N271" s="25">
        <f t="shared" si="83"/>
        <v>0</v>
      </c>
      <c r="O271" s="25">
        <f t="shared" si="83"/>
        <v>0</v>
      </c>
      <c r="P271" s="25">
        <f t="shared" si="83"/>
        <v>0</v>
      </c>
      <c r="Q271" s="25">
        <f t="shared" si="83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300"/>
      <c r="B272" s="237"/>
      <c r="C272" s="121"/>
      <c r="D272" s="17" t="s">
        <v>17</v>
      </c>
      <c r="E272" s="18">
        <f t="shared" si="77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300"/>
      <c r="B273" s="237"/>
      <c r="C273" s="121"/>
      <c r="D273" s="17" t="s">
        <v>18</v>
      </c>
      <c r="E273" s="18">
        <f t="shared" si="77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300"/>
      <c r="B274" s="237"/>
      <c r="C274" s="121"/>
      <c r="D274" s="17" t="s">
        <v>19</v>
      </c>
      <c r="E274" s="18">
        <f t="shared" si="77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31"/>
      <c r="B275" s="238"/>
      <c r="C275" s="122"/>
      <c r="D275" s="17" t="s">
        <v>21</v>
      </c>
      <c r="E275" s="18">
        <f t="shared" si="77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232" t="s">
        <v>186</v>
      </c>
      <c r="B276" s="236" t="s">
        <v>187</v>
      </c>
      <c r="C276" s="123"/>
      <c r="D276" s="23" t="s">
        <v>29</v>
      </c>
      <c r="E276" s="18">
        <f t="shared" si="77"/>
        <v>12765.9</v>
      </c>
      <c r="F276" s="25">
        <f t="shared" ref="F276:Q276" si="84">SUM(F277:F279)</f>
        <v>0</v>
      </c>
      <c r="G276" s="25">
        <f t="shared" si="84"/>
        <v>0</v>
      </c>
      <c r="H276" s="25">
        <f t="shared" si="84"/>
        <v>0</v>
      </c>
      <c r="I276" s="25">
        <f t="shared" si="84"/>
        <v>0</v>
      </c>
      <c r="J276" s="25">
        <f t="shared" si="84"/>
        <v>0</v>
      </c>
      <c r="K276" s="25">
        <f t="shared" si="84"/>
        <v>0</v>
      </c>
      <c r="L276" s="25">
        <f t="shared" si="84"/>
        <v>0</v>
      </c>
      <c r="M276" s="25">
        <f t="shared" si="84"/>
        <v>2127.6999999999998</v>
      </c>
      <c r="N276" s="25">
        <f t="shared" si="84"/>
        <v>2127.6999999999998</v>
      </c>
      <c r="O276" s="25">
        <f t="shared" si="84"/>
        <v>2127.6999999999998</v>
      </c>
      <c r="P276" s="25">
        <f t="shared" si="84"/>
        <v>2127.6</v>
      </c>
      <c r="Q276" s="25">
        <f t="shared" si="84"/>
        <v>2127.6</v>
      </c>
      <c r="R276" s="25">
        <f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300"/>
      <c r="B277" s="313"/>
      <c r="C277" s="123"/>
      <c r="D277" s="17" t="s">
        <v>17</v>
      </c>
      <c r="E277" s="18">
        <f t="shared" si="77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300"/>
      <c r="B278" s="313"/>
      <c r="C278" s="123"/>
      <c r="D278" s="17" t="s">
        <v>18</v>
      </c>
      <c r="E278" s="18">
        <f t="shared" si="77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300"/>
      <c r="B279" s="313"/>
      <c r="C279" s="123"/>
      <c r="D279" s="17" t="s">
        <v>19</v>
      </c>
      <c r="E279" s="18">
        <f t="shared" si="77"/>
        <v>765.9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31"/>
      <c r="B280" s="190"/>
      <c r="C280" s="123"/>
      <c r="D280" s="17" t="s">
        <v>21</v>
      </c>
      <c r="E280" s="18">
        <f t="shared" si="77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232" t="s">
        <v>189</v>
      </c>
      <c r="B281" s="236" t="s">
        <v>190</v>
      </c>
      <c r="C281" s="123"/>
      <c r="D281" s="23" t="s">
        <v>29</v>
      </c>
      <c r="E281" s="18">
        <f t="shared" si="77"/>
        <v>6687.4</v>
      </c>
      <c r="F281" s="25">
        <f t="shared" ref="F281:Q281" si="85">SUM(F282:F284)</f>
        <v>0</v>
      </c>
      <c r="G281" s="25">
        <f t="shared" si="85"/>
        <v>0</v>
      </c>
      <c r="H281" s="25">
        <f t="shared" si="85"/>
        <v>0</v>
      </c>
      <c r="I281" s="25">
        <f t="shared" si="85"/>
        <v>0</v>
      </c>
      <c r="J281" s="25">
        <f t="shared" si="85"/>
        <v>0</v>
      </c>
      <c r="K281" s="25">
        <f t="shared" si="85"/>
        <v>0</v>
      </c>
      <c r="L281" s="25">
        <f t="shared" si="85"/>
        <v>0</v>
      </c>
      <c r="M281" s="25">
        <f t="shared" si="85"/>
        <v>1686.8</v>
      </c>
      <c r="N281" s="25">
        <f t="shared" si="85"/>
        <v>1942.9999999999998</v>
      </c>
      <c r="O281" s="25">
        <f t="shared" si="85"/>
        <v>3057.6</v>
      </c>
      <c r="P281" s="25">
        <f t="shared" si="85"/>
        <v>0</v>
      </c>
      <c r="Q281" s="25">
        <f t="shared" si="85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300"/>
      <c r="B282" s="237"/>
      <c r="C282" s="123"/>
      <c r="D282" s="17" t="s">
        <v>17</v>
      </c>
      <c r="E282" s="18">
        <f t="shared" si="77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300"/>
      <c r="B283" s="237"/>
      <c r="C283" s="123"/>
      <c r="D283" s="17" t="s">
        <v>18</v>
      </c>
      <c r="E283" s="18">
        <f t="shared" si="77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300"/>
      <c r="B284" s="237"/>
      <c r="C284" s="123"/>
      <c r="D284" s="17" t="s">
        <v>19</v>
      </c>
      <c r="E284" s="18">
        <f t="shared" si="77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31"/>
      <c r="B285" s="153"/>
      <c r="C285" s="124"/>
      <c r="D285" s="17" t="s">
        <v>21</v>
      </c>
      <c r="E285" s="18">
        <f t="shared" si="77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232" t="s">
        <v>196</v>
      </c>
      <c r="B286" s="236" t="s">
        <v>197</v>
      </c>
      <c r="C286" s="49"/>
      <c r="D286" s="17" t="s">
        <v>29</v>
      </c>
      <c r="E286" s="18">
        <f t="shared" si="77"/>
        <v>19390.300000000003</v>
      </c>
      <c r="F286" s="19">
        <f t="shared" ref="F286:Q286" si="86">SUM(F287:F289)</f>
        <v>0</v>
      </c>
      <c r="G286" s="19">
        <f t="shared" si="86"/>
        <v>0</v>
      </c>
      <c r="H286" s="19">
        <f t="shared" si="86"/>
        <v>0</v>
      </c>
      <c r="I286" s="19">
        <f t="shared" si="86"/>
        <v>0</v>
      </c>
      <c r="J286" s="19">
        <f t="shared" si="86"/>
        <v>0</v>
      </c>
      <c r="K286" s="19">
        <f t="shared" si="86"/>
        <v>0</v>
      </c>
      <c r="L286" s="19">
        <f t="shared" si="86"/>
        <v>0</v>
      </c>
      <c r="M286" s="19">
        <f t="shared" si="86"/>
        <v>0</v>
      </c>
      <c r="N286" s="19">
        <f>SUM(N287:N289)</f>
        <v>2900.9</v>
      </c>
      <c r="O286" s="19">
        <f t="shared" si="86"/>
        <v>2127.6999999999998</v>
      </c>
      <c r="P286" s="19">
        <f t="shared" si="86"/>
        <v>4255.3</v>
      </c>
      <c r="Q286" s="19">
        <f t="shared" si="86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300"/>
      <c r="B287" s="237"/>
      <c r="C287" s="123"/>
      <c r="D287" s="17" t="s">
        <v>17</v>
      </c>
      <c r="E287" s="18">
        <f t="shared" si="77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300"/>
      <c r="B288" s="237"/>
      <c r="C288" s="123"/>
      <c r="D288" s="17" t="s">
        <v>18</v>
      </c>
      <c r="E288" s="18">
        <f t="shared" si="77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300"/>
      <c r="B289" s="237"/>
      <c r="C289" s="123"/>
      <c r="D289" s="17" t="s">
        <v>19</v>
      </c>
      <c r="E289" s="18">
        <f t="shared" si="77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31"/>
      <c r="B290" s="153"/>
      <c r="C290" s="124"/>
      <c r="D290" s="17" t="s">
        <v>21</v>
      </c>
      <c r="E290" s="18">
        <f t="shared" si="77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232" t="s">
        <v>239</v>
      </c>
      <c r="B291" s="236" t="s">
        <v>240</v>
      </c>
      <c r="C291" s="123"/>
      <c r="D291" s="17" t="s">
        <v>29</v>
      </c>
      <c r="E291" s="18">
        <f t="shared" si="77"/>
        <v>12652.300000000001</v>
      </c>
      <c r="F291" s="19">
        <f t="shared" ref="F291:M291" si="87">SUM(F292:F294)</f>
        <v>0</v>
      </c>
      <c r="G291" s="19">
        <f t="shared" si="87"/>
        <v>0</v>
      </c>
      <c r="H291" s="19">
        <f t="shared" si="87"/>
        <v>0</v>
      </c>
      <c r="I291" s="19">
        <f t="shared" si="87"/>
        <v>0</v>
      </c>
      <c r="J291" s="19">
        <f t="shared" si="87"/>
        <v>0</v>
      </c>
      <c r="K291" s="19">
        <f t="shared" si="87"/>
        <v>0</v>
      </c>
      <c r="L291" s="19">
        <f t="shared" si="87"/>
        <v>0</v>
      </c>
      <c r="M291" s="19">
        <f t="shared" si="87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300"/>
      <c r="B292" s="237"/>
      <c r="C292" s="123"/>
      <c r="D292" s="17" t="s">
        <v>17</v>
      </c>
      <c r="E292" s="18">
        <f t="shared" si="77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300"/>
      <c r="B293" s="237"/>
      <c r="C293" s="123"/>
      <c r="D293" s="17" t="s">
        <v>18</v>
      </c>
      <c r="E293" s="18">
        <f t="shared" si="77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300"/>
      <c r="B294" s="237"/>
      <c r="C294" s="123"/>
      <c r="D294" s="17" t="s">
        <v>19</v>
      </c>
      <c r="E294" s="18">
        <f t="shared" si="77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31"/>
      <c r="B295" s="177"/>
      <c r="C295" s="123"/>
      <c r="D295" s="17" t="s">
        <v>21</v>
      </c>
      <c r="E295" s="18">
        <f t="shared" si="77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309" t="s">
        <v>128</v>
      </c>
      <c r="B296" s="311" t="s">
        <v>131</v>
      </c>
      <c r="C296" s="123"/>
      <c r="D296" s="39" t="s">
        <v>29</v>
      </c>
      <c r="E296" s="41">
        <f>E301</f>
        <v>4632.3</v>
      </c>
      <c r="F296" s="16"/>
      <c r="G296" s="16">
        <f t="shared" ref="G296:Q300" si="88">G301</f>
        <v>0</v>
      </c>
      <c r="H296" s="16">
        <f t="shared" si="88"/>
        <v>0</v>
      </c>
      <c r="I296" s="16">
        <f t="shared" si="88"/>
        <v>0</v>
      </c>
      <c r="J296" s="16">
        <f t="shared" si="88"/>
        <v>0</v>
      </c>
      <c r="K296" s="16">
        <f t="shared" si="88"/>
        <v>4632.3</v>
      </c>
      <c r="L296" s="16">
        <f t="shared" si="88"/>
        <v>0</v>
      </c>
      <c r="M296" s="16">
        <f t="shared" si="88"/>
        <v>0</v>
      </c>
      <c r="N296" s="16">
        <f t="shared" si="88"/>
        <v>0</v>
      </c>
      <c r="O296" s="16">
        <f t="shared" si="88"/>
        <v>0</v>
      </c>
      <c r="P296" s="16">
        <f t="shared" si="88"/>
        <v>0</v>
      </c>
      <c r="Q296" s="16">
        <f t="shared" si="88"/>
        <v>0</v>
      </c>
      <c r="R296" s="16">
        <f>R301</f>
        <v>0</v>
      </c>
      <c r="S296" s="85"/>
      <c r="T296" s="85"/>
      <c r="U296" s="85"/>
      <c r="V296" s="85"/>
      <c r="W296" s="2">
        <v>0</v>
      </c>
      <c r="X296" s="2"/>
    </row>
    <row r="297" spans="1:24" ht="28.15" customHeight="1" x14ac:dyDescent="0.25">
      <c r="A297" s="296"/>
      <c r="B297" s="237"/>
      <c r="C297" s="124"/>
      <c r="D297" s="17" t="s">
        <v>17</v>
      </c>
      <c r="E297" s="18">
        <f>SUM(F297:R297)</f>
        <v>0</v>
      </c>
      <c r="F297" s="19"/>
      <c r="G297" s="19">
        <f t="shared" si="88"/>
        <v>0</v>
      </c>
      <c r="H297" s="19">
        <f t="shared" si="88"/>
        <v>0</v>
      </c>
      <c r="I297" s="19">
        <f t="shared" si="88"/>
        <v>0</v>
      </c>
      <c r="J297" s="19">
        <f t="shared" si="88"/>
        <v>0</v>
      </c>
      <c r="K297" s="19">
        <f t="shared" si="88"/>
        <v>0</v>
      </c>
      <c r="L297" s="19">
        <f t="shared" si="88"/>
        <v>0</v>
      </c>
      <c r="M297" s="19">
        <f t="shared" si="88"/>
        <v>0</v>
      </c>
      <c r="N297" s="19">
        <f t="shared" si="88"/>
        <v>0</v>
      </c>
      <c r="O297" s="19">
        <f t="shared" si="88"/>
        <v>0</v>
      </c>
      <c r="P297" s="19">
        <f t="shared" si="88"/>
        <v>0</v>
      </c>
      <c r="Q297" s="19">
        <f t="shared" si="88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65" customHeight="1" x14ac:dyDescent="0.25">
      <c r="A298" s="296"/>
      <c r="B298" s="237"/>
      <c r="C298" s="123"/>
      <c r="D298" s="23" t="s">
        <v>18</v>
      </c>
      <c r="E298" s="18">
        <f>SUM(F298:R298)</f>
        <v>4400.7</v>
      </c>
      <c r="F298" s="25"/>
      <c r="G298" s="25">
        <f t="shared" si="88"/>
        <v>0</v>
      </c>
      <c r="H298" s="25">
        <f t="shared" si="88"/>
        <v>0</v>
      </c>
      <c r="I298" s="25">
        <f t="shared" si="88"/>
        <v>0</v>
      </c>
      <c r="J298" s="25">
        <f t="shared" si="88"/>
        <v>0</v>
      </c>
      <c r="K298" s="25">
        <f t="shared" si="88"/>
        <v>4400.7</v>
      </c>
      <c r="L298" s="25">
        <f t="shared" si="88"/>
        <v>0</v>
      </c>
      <c r="M298" s="25">
        <f t="shared" si="88"/>
        <v>0</v>
      </c>
      <c r="N298" s="25">
        <f t="shared" si="88"/>
        <v>0</v>
      </c>
      <c r="O298" s="25">
        <f t="shared" si="88"/>
        <v>0</v>
      </c>
      <c r="P298" s="25">
        <f t="shared" si="88"/>
        <v>0</v>
      </c>
      <c r="Q298" s="25">
        <f t="shared" si="88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96"/>
      <c r="B299" s="237"/>
      <c r="C299" s="123"/>
      <c r="D299" s="17" t="s">
        <v>19</v>
      </c>
      <c r="E299" s="18">
        <f>SUM(F299:R299)</f>
        <v>231.6</v>
      </c>
      <c r="F299" s="19"/>
      <c r="G299" s="19">
        <f t="shared" si="88"/>
        <v>0</v>
      </c>
      <c r="H299" s="19">
        <f t="shared" si="88"/>
        <v>0</v>
      </c>
      <c r="I299" s="19">
        <f t="shared" si="88"/>
        <v>0</v>
      </c>
      <c r="J299" s="19">
        <f t="shared" si="88"/>
        <v>0</v>
      </c>
      <c r="K299" s="19">
        <f t="shared" si="88"/>
        <v>231.6</v>
      </c>
      <c r="L299" s="19">
        <f t="shared" si="88"/>
        <v>0</v>
      </c>
      <c r="M299" s="19">
        <f t="shared" si="88"/>
        <v>0</v>
      </c>
      <c r="N299" s="19">
        <f t="shared" si="88"/>
        <v>0</v>
      </c>
      <c r="O299" s="19">
        <f t="shared" si="88"/>
        <v>0</v>
      </c>
      <c r="P299" s="19">
        <f t="shared" si="88"/>
        <v>0</v>
      </c>
      <c r="Q299" s="19">
        <f t="shared" si="88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310"/>
      <c r="B300" s="238"/>
      <c r="C300" s="123"/>
      <c r="D300" s="17" t="s">
        <v>21</v>
      </c>
      <c r="E300" s="18">
        <f>SUM(F300:R300)</f>
        <v>0</v>
      </c>
      <c r="F300" s="19"/>
      <c r="G300" s="19">
        <f t="shared" si="88"/>
        <v>0</v>
      </c>
      <c r="H300" s="19">
        <f t="shared" si="88"/>
        <v>0</v>
      </c>
      <c r="I300" s="19">
        <f t="shared" si="88"/>
        <v>0</v>
      </c>
      <c r="J300" s="19">
        <f t="shared" si="88"/>
        <v>0</v>
      </c>
      <c r="K300" s="19">
        <f t="shared" si="88"/>
        <v>0</v>
      </c>
      <c r="L300" s="19">
        <f t="shared" si="88"/>
        <v>0</v>
      </c>
      <c r="M300" s="19">
        <f t="shared" si="88"/>
        <v>0</v>
      </c>
      <c r="N300" s="19">
        <f t="shared" si="88"/>
        <v>0</v>
      </c>
      <c r="O300" s="19">
        <f t="shared" si="88"/>
        <v>0</v>
      </c>
      <c r="P300" s="19">
        <f t="shared" si="88"/>
        <v>0</v>
      </c>
      <c r="Q300" s="19">
        <f t="shared" si="88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300" t="s">
        <v>129</v>
      </c>
      <c r="B301" s="236" t="s">
        <v>130</v>
      </c>
      <c r="C301" s="121"/>
      <c r="D301" s="17" t="s">
        <v>29</v>
      </c>
      <c r="E301" s="18">
        <f>SUM(F301:R301)</f>
        <v>4632.3</v>
      </c>
      <c r="F301" s="19">
        <f t="shared" ref="F301:Q301" si="89">SUM(F302:F304)</f>
        <v>0</v>
      </c>
      <c r="G301" s="19">
        <f t="shared" si="89"/>
        <v>0</v>
      </c>
      <c r="H301" s="19">
        <f t="shared" si="89"/>
        <v>0</v>
      </c>
      <c r="I301" s="19">
        <f t="shared" si="89"/>
        <v>0</v>
      </c>
      <c r="J301" s="19">
        <f t="shared" si="89"/>
        <v>0</v>
      </c>
      <c r="K301" s="19">
        <f t="shared" si="89"/>
        <v>4632.3</v>
      </c>
      <c r="L301" s="19">
        <f t="shared" si="89"/>
        <v>0</v>
      </c>
      <c r="M301" s="19">
        <f t="shared" si="89"/>
        <v>0</v>
      </c>
      <c r="N301" s="19">
        <f t="shared" si="89"/>
        <v>0</v>
      </c>
      <c r="O301" s="19">
        <f t="shared" si="89"/>
        <v>0</v>
      </c>
      <c r="P301" s="19">
        <f t="shared" si="89"/>
        <v>0</v>
      </c>
      <c r="Q301" s="19">
        <f t="shared" si="89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233"/>
      <c r="B302" s="305"/>
      <c r="C302" s="121"/>
      <c r="D302" s="17" t="s">
        <v>17</v>
      </c>
      <c r="E302" s="18">
        <f t="shared" ref="E302:E310" si="90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233"/>
      <c r="B303" s="305"/>
      <c r="C303" s="122"/>
      <c r="D303" s="17" t="s">
        <v>18</v>
      </c>
      <c r="E303" s="18">
        <f t="shared" si="90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233"/>
      <c r="B304" s="305"/>
      <c r="C304" s="121"/>
      <c r="D304" s="23" t="s">
        <v>19</v>
      </c>
      <c r="E304" s="18">
        <f t="shared" si="90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304"/>
      <c r="B305" s="306"/>
      <c r="C305" s="122"/>
      <c r="D305" s="17" t="s">
        <v>21</v>
      </c>
      <c r="E305" s="18">
        <f t="shared" si="90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0.100000000000001" customHeight="1" x14ac:dyDescent="0.25">
      <c r="A306" s="278" t="s">
        <v>142</v>
      </c>
      <c r="B306" s="308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1">G311</f>
        <v>0</v>
      </c>
      <c r="H306" s="16">
        <f t="shared" si="91"/>
        <v>0</v>
      </c>
      <c r="I306" s="16">
        <f t="shared" si="91"/>
        <v>0</v>
      </c>
      <c r="J306" s="16">
        <f t="shared" si="91"/>
        <v>0</v>
      </c>
      <c r="K306" s="16">
        <f t="shared" si="91"/>
        <v>0</v>
      </c>
      <c r="L306" s="16">
        <f t="shared" si="91"/>
        <v>1500</v>
      </c>
      <c r="M306" s="16">
        <f t="shared" si="91"/>
        <v>1500</v>
      </c>
      <c r="N306" s="16">
        <f t="shared" si="91"/>
        <v>0</v>
      </c>
      <c r="O306" s="16">
        <f t="shared" si="91"/>
        <v>0</v>
      </c>
      <c r="P306" s="16">
        <f t="shared" si="91"/>
        <v>0</v>
      </c>
      <c r="Q306" s="16">
        <f t="shared" si="91"/>
        <v>0</v>
      </c>
      <c r="R306" s="16">
        <f>R311</f>
        <v>0</v>
      </c>
      <c r="S306" s="85"/>
      <c r="T306" s="85"/>
      <c r="U306" s="85"/>
      <c r="V306" s="85"/>
      <c r="W306" s="2">
        <v>1500</v>
      </c>
      <c r="X306" s="2"/>
    </row>
    <row r="307" spans="1:55" ht="33.4" customHeight="1" x14ac:dyDescent="0.25">
      <c r="A307" s="307"/>
      <c r="B307" s="296"/>
      <c r="C307" s="124"/>
      <c r="D307" s="17" t="s">
        <v>17</v>
      </c>
      <c r="E307" s="18">
        <f t="shared" si="90"/>
        <v>0</v>
      </c>
      <c r="F307" s="19"/>
      <c r="G307" s="19">
        <f t="shared" si="91"/>
        <v>0</v>
      </c>
      <c r="H307" s="19">
        <f t="shared" si="91"/>
        <v>0</v>
      </c>
      <c r="I307" s="19">
        <f t="shared" si="91"/>
        <v>0</v>
      </c>
      <c r="J307" s="19">
        <f t="shared" si="91"/>
        <v>0</v>
      </c>
      <c r="K307" s="19">
        <f t="shared" si="91"/>
        <v>0</v>
      </c>
      <c r="L307" s="19">
        <f t="shared" si="91"/>
        <v>0</v>
      </c>
      <c r="M307" s="19">
        <f t="shared" si="91"/>
        <v>0</v>
      </c>
      <c r="N307" s="19">
        <f t="shared" si="91"/>
        <v>0</v>
      </c>
      <c r="O307" s="19">
        <f t="shared" si="91"/>
        <v>0</v>
      </c>
      <c r="P307" s="19">
        <f t="shared" si="91"/>
        <v>0</v>
      </c>
      <c r="Q307" s="19">
        <f t="shared" si="91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307"/>
      <c r="B308" s="296"/>
      <c r="C308" s="123"/>
      <c r="D308" s="23" t="s">
        <v>18</v>
      </c>
      <c r="E308" s="18">
        <f t="shared" si="90"/>
        <v>0</v>
      </c>
      <c r="F308" s="25"/>
      <c r="G308" s="25">
        <f t="shared" si="91"/>
        <v>0</v>
      </c>
      <c r="H308" s="25">
        <f t="shared" si="91"/>
        <v>0</v>
      </c>
      <c r="I308" s="25">
        <f t="shared" si="91"/>
        <v>0</v>
      </c>
      <c r="J308" s="25">
        <f t="shared" si="91"/>
        <v>0</v>
      </c>
      <c r="K308" s="25">
        <f t="shared" si="91"/>
        <v>0</v>
      </c>
      <c r="L308" s="25">
        <f t="shared" si="91"/>
        <v>0</v>
      </c>
      <c r="M308" s="25">
        <f t="shared" si="91"/>
        <v>0</v>
      </c>
      <c r="N308" s="25">
        <f t="shared" si="91"/>
        <v>0</v>
      </c>
      <c r="O308" s="25">
        <f t="shared" si="91"/>
        <v>0</v>
      </c>
      <c r="P308" s="25">
        <f t="shared" si="91"/>
        <v>0</v>
      </c>
      <c r="Q308" s="25">
        <f t="shared" si="91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4"/>
      <c r="B309" s="147"/>
      <c r="C309" s="124"/>
      <c r="D309" s="17" t="s">
        <v>19</v>
      </c>
      <c r="E309" s="18">
        <f t="shared" si="90"/>
        <v>3000</v>
      </c>
      <c r="F309" s="19"/>
      <c r="G309" s="19">
        <f t="shared" si="91"/>
        <v>0</v>
      </c>
      <c r="H309" s="19">
        <f t="shared" si="91"/>
        <v>0</v>
      </c>
      <c r="I309" s="19">
        <f t="shared" si="91"/>
        <v>0</v>
      </c>
      <c r="J309" s="19">
        <f t="shared" si="91"/>
        <v>0</v>
      </c>
      <c r="K309" s="19">
        <f t="shared" si="91"/>
        <v>0</v>
      </c>
      <c r="L309" s="19">
        <f t="shared" si="91"/>
        <v>1500</v>
      </c>
      <c r="M309" s="19">
        <f t="shared" si="91"/>
        <v>1500</v>
      </c>
      <c r="N309" s="19">
        <f t="shared" si="91"/>
        <v>0</v>
      </c>
      <c r="O309" s="19">
        <f t="shared" si="91"/>
        <v>0</v>
      </c>
      <c r="P309" s="19">
        <f t="shared" si="91"/>
        <v>0</v>
      </c>
      <c r="Q309" s="19">
        <f t="shared" si="91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2"/>
      <c r="B310" s="148"/>
      <c r="C310" s="124"/>
      <c r="D310" s="23" t="s">
        <v>21</v>
      </c>
      <c r="E310" s="18">
        <f t="shared" si="90"/>
        <v>0</v>
      </c>
      <c r="F310" s="19"/>
      <c r="G310" s="19">
        <f t="shared" si="91"/>
        <v>0</v>
      </c>
      <c r="H310" s="19">
        <f t="shared" si="91"/>
        <v>0</v>
      </c>
      <c r="I310" s="19">
        <f t="shared" si="91"/>
        <v>0</v>
      </c>
      <c r="J310" s="19">
        <f t="shared" si="91"/>
        <v>0</v>
      </c>
      <c r="K310" s="19">
        <f t="shared" si="91"/>
        <v>0</v>
      </c>
      <c r="L310" s="19">
        <f t="shared" si="91"/>
        <v>0</v>
      </c>
      <c r="M310" s="19">
        <f t="shared" si="91"/>
        <v>0</v>
      </c>
      <c r="N310" s="19">
        <f t="shared" si="91"/>
        <v>0</v>
      </c>
      <c r="O310" s="19">
        <f t="shared" si="91"/>
        <v>0</v>
      </c>
      <c r="P310" s="19">
        <f t="shared" si="91"/>
        <v>0</v>
      </c>
      <c r="Q310" s="19">
        <f t="shared" si="91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300" t="s">
        <v>144</v>
      </c>
      <c r="B311" s="236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2">SUM(F312:F314)</f>
        <v>0</v>
      </c>
      <c r="G311" s="19">
        <f t="shared" si="92"/>
        <v>0</v>
      </c>
      <c r="H311" s="19">
        <f t="shared" si="92"/>
        <v>0</v>
      </c>
      <c r="I311" s="19">
        <f t="shared" si="92"/>
        <v>0</v>
      </c>
      <c r="J311" s="19">
        <f t="shared" si="92"/>
        <v>0</v>
      </c>
      <c r="K311" s="19">
        <f t="shared" si="92"/>
        <v>0</v>
      </c>
      <c r="L311" s="19">
        <f t="shared" si="92"/>
        <v>1500</v>
      </c>
      <c r="M311" s="19">
        <f t="shared" si="92"/>
        <v>1500</v>
      </c>
      <c r="N311" s="19">
        <f t="shared" si="92"/>
        <v>0</v>
      </c>
      <c r="O311" s="19">
        <f t="shared" si="92"/>
        <v>0</v>
      </c>
      <c r="P311" s="19">
        <f t="shared" si="92"/>
        <v>0</v>
      </c>
      <c r="Q311" s="19">
        <f t="shared" si="92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233"/>
      <c r="B312" s="237"/>
      <c r="C312" s="124"/>
      <c r="D312" s="17" t="s">
        <v>17</v>
      </c>
      <c r="E312" s="18">
        <f t="shared" ref="E312:E364" si="93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9"/>
      <c r="B313" s="237"/>
      <c r="C313" s="124"/>
      <c r="D313" s="23" t="s">
        <v>18</v>
      </c>
      <c r="E313" s="18">
        <f t="shared" si="93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9"/>
      <c r="B314" s="114"/>
      <c r="C314" s="123"/>
      <c r="D314" s="23" t="s">
        <v>19</v>
      </c>
      <c r="E314" s="18">
        <f t="shared" si="93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157"/>
      <c r="B315" s="153"/>
      <c r="C315" s="124"/>
      <c r="D315" s="17" t="s">
        <v>21</v>
      </c>
      <c r="E315" s="18">
        <f t="shared" si="93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143" t="s">
        <v>153</v>
      </c>
      <c r="B316" s="128" t="s">
        <v>178</v>
      </c>
      <c r="C316" s="53"/>
      <c r="D316" s="14" t="s">
        <v>29</v>
      </c>
      <c r="E316" s="15">
        <f>SUM(F316:R316)</f>
        <v>4363934.3</v>
      </c>
      <c r="F316" s="16"/>
      <c r="G316" s="16">
        <f t="shared" ref="G316:N318" si="94">G323</f>
        <v>0</v>
      </c>
      <c r="H316" s="16">
        <f t="shared" si="94"/>
        <v>0</v>
      </c>
      <c r="I316" s="16">
        <f t="shared" si="94"/>
        <v>0</v>
      </c>
      <c r="J316" s="16">
        <f t="shared" si="94"/>
        <v>0</v>
      </c>
      <c r="K316" s="16">
        <f t="shared" si="94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5"/>
      <c r="T316" s="85"/>
      <c r="U316" s="85"/>
      <c r="V316" s="85"/>
      <c r="W316" s="2"/>
      <c r="X316" s="2"/>
      <c r="BC316" s="2"/>
    </row>
    <row r="317" spans="1:55" ht="32.1" customHeight="1" x14ac:dyDescent="0.25">
      <c r="A317" s="176"/>
      <c r="B317" s="175"/>
      <c r="C317" s="170"/>
      <c r="D317" s="17" t="s">
        <v>17</v>
      </c>
      <c r="E317" s="18">
        <f t="shared" si="93"/>
        <v>1843452.3000000003</v>
      </c>
      <c r="F317" s="19"/>
      <c r="G317" s="19">
        <f t="shared" si="94"/>
        <v>0</v>
      </c>
      <c r="H317" s="19">
        <f t="shared" si="94"/>
        <v>0</v>
      </c>
      <c r="I317" s="19">
        <f t="shared" si="94"/>
        <v>0</v>
      </c>
      <c r="J317" s="19">
        <f t="shared" si="94"/>
        <v>0</v>
      </c>
      <c r="K317" s="19">
        <f t="shared" si="94"/>
        <v>0</v>
      </c>
      <c r="L317" s="19">
        <f t="shared" si="94"/>
        <v>0</v>
      </c>
      <c r="M317" s="19">
        <f t="shared" si="94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165"/>
      <c r="B318" s="171"/>
      <c r="C318" s="169"/>
      <c r="D318" s="23" t="s">
        <v>18</v>
      </c>
      <c r="E318" s="18">
        <f t="shared" si="93"/>
        <v>2359263.1</v>
      </c>
      <c r="F318" s="25"/>
      <c r="G318" s="25">
        <f t="shared" si="94"/>
        <v>0</v>
      </c>
      <c r="H318" s="25">
        <f t="shared" si="94"/>
        <v>0</v>
      </c>
      <c r="I318" s="25">
        <f t="shared" si="94"/>
        <v>0</v>
      </c>
      <c r="J318" s="25">
        <f t="shared" si="94"/>
        <v>0</v>
      </c>
      <c r="K318" s="25">
        <f t="shared" si="94"/>
        <v>0</v>
      </c>
      <c r="L318" s="25">
        <f t="shared" si="94"/>
        <v>495301.8</v>
      </c>
      <c r="M318" s="25">
        <f>M325</f>
        <v>910183.2</v>
      </c>
      <c r="N318" s="25">
        <f t="shared" si="94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165"/>
      <c r="B319" s="171"/>
      <c r="C319" s="169"/>
      <c r="D319" s="17" t="s">
        <v>182</v>
      </c>
      <c r="E319" s="18">
        <f t="shared" si="93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165"/>
      <c r="B320" s="171"/>
      <c r="C320" s="170"/>
      <c r="D320" s="17" t="s">
        <v>19</v>
      </c>
      <c r="E320" s="18">
        <f t="shared" si="93"/>
        <v>161218.90000000002</v>
      </c>
      <c r="F320" s="19"/>
      <c r="G320" s="19">
        <f t="shared" ref="G320:L320" si="95">G327</f>
        <v>0</v>
      </c>
      <c r="H320" s="19">
        <f t="shared" si="95"/>
        <v>0</v>
      </c>
      <c r="I320" s="19">
        <f t="shared" si="95"/>
        <v>0</v>
      </c>
      <c r="J320" s="19">
        <f t="shared" si="95"/>
        <v>0</v>
      </c>
      <c r="K320" s="19">
        <f t="shared" si="95"/>
        <v>0</v>
      </c>
      <c r="L320" s="19">
        <f t="shared" si="95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165"/>
      <c r="B321" s="171"/>
      <c r="C321" s="169"/>
      <c r="D321" s="23" t="s">
        <v>182</v>
      </c>
      <c r="E321" s="18">
        <f t="shared" si="93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167"/>
      <c r="B322" s="172"/>
      <c r="C322" s="170"/>
      <c r="D322" s="17" t="s">
        <v>21</v>
      </c>
      <c r="E322" s="18">
        <f t="shared" si="93"/>
        <v>0</v>
      </c>
      <c r="F322" s="19"/>
      <c r="G322" s="19">
        <f t="shared" ref="G322:Q322" si="96">G329</f>
        <v>0</v>
      </c>
      <c r="H322" s="19">
        <f t="shared" si="96"/>
        <v>0</v>
      </c>
      <c r="I322" s="19">
        <f t="shared" si="96"/>
        <v>0</v>
      </c>
      <c r="J322" s="19">
        <f t="shared" si="96"/>
        <v>0</v>
      </c>
      <c r="K322" s="19">
        <f t="shared" si="96"/>
        <v>0</v>
      </c>
      <c r="L322" s="19">
        <f t="shared" si="96"/>
        <v>0</v>
      </c>
      <c r="M322" s="19">
        <f t="shared" si="96"/>
        <v>0</v>
      </c>
      <c r="N322" s="19">
        <f t="shared" si="96"/>
        <v>0</v>
      </c>
      <c r="O322" s="19">
        <f t="shared" si="96"/>
        <v>0</v>
      </c>
      <c r="P322" s="19">
        <f t="shared" si="96"/>
        <v>0</v>
      </c>
      <c r="Q322" s="19">
        <f t="shared" si="96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12" t="s">
        <v>154</v>
      </c>
      <c r="B323" s="277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3"/>
        <v>2541099.9</v>
      </c>
      <c r="F323" s="19">
        <f t="shared" ref="F323:Q323" si="97">SUM(F324:F327)</f>
        <v>0</v>
      </c>
      <c r="G323" s="19">
        <f t="shared" si="97"/>
        <v>0</v>
      </c>
      <c r="H323" s="19">
        <f t="shared" si="97"/>
        <v>0</v>
      </c>
      <c r="I323" s="19">
        <f t="shared" si="97"/>
        <v>0</v>
      </c>
      <c r="J323" s="19">
        <f t="shared" si="97"/>
        <v>0</v>
      </c>
      <c r="K323" s="19">
        <f t="shared" si="97"/>
        <v>0</v>
      </c>
      <c r="L323" s="19">
        <f t="shared" si="97"/>
        <v>526916.80000000005</v>
      </c>
      <c r="M323" s="19">
        <f>M325+M324+M327</f>
        <v>935620.7</v>
      </c>
      <c r="N323" s="19">
        <f t="shared" si="97"/>
        <v>974073.99999999988</v>
      </c>
      <c r="O323" s="19">
        <f t="shared" si="97"/>
        <v>104488.4</v>
      </c>
      <c r="P323" s="19">
        <f t="shared" si="97"/>
        <v>0</v>
      </c>
      <c r="Q323" s="19">
        <f t="shared" si="97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279"/>
      <c r="B324" s="234"/>
      <c r="C324" s="124"/>
      <c r="D324" s="17" t="s">
        <v>17</v>
      </c>
      <c r="E324" s="18">
        <f t="shared" si="93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70"/>
      <c r="B325" s="152"/>
      <c r="C325" s="124"/>
      <c r="D325" s="23" t="s">
        <v>18</v>
      </c>
      <c r="E325" s="18">
        <f t="shared" si="93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70"/>
      <c r="B326" s="152"/>
      <c r="C326" s="123"/>
      <c r="D326" s="23" t="s">
        <v>182</v>
      </c>
      <c r="E326" s="18">
        <f t="shared" si="93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70"/>
      <c r="B327" s="152"/>
      <c r="C327" s="123"/>
      <c r="D327" s="23" t="s">
        <v>19</v>
      </c>
      <c r="E327" s="18">
        <f t="shared" si="93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70"/>
      <c r="B328" s="152"/>
      <c r="C328" s="123"/>
      <c r="D328" s="17" t="s">
        <v>182</v>
      </c>
      <c r="E328" s="18">
        <f t="shared" si="93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53"/>
      <c r="C329" s="123"/>
      <c r="D329" s="17" t="s">
        <v>21</v>
      </c>
      <c r="E329" s="18">
        <f t="shared" si="93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12" t="s">
        <v>194</v>
      </c>
      <c r="B330" s="277" t="s">
        <v>202</v>
      </c>
      <c r="C330" s="123"/>
      <c r="D330" s="14" t="s">
        <v>4</v>
      </c>
      <c r="E330" s="18">
        <f t="shared" si="93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279"/>
      <c r="B331" s="277"/>
      <c r="C331" s="123"/>
      <c r="D331" s="17" t="s">
        <v>17</v>
      </c>
      <c r="E331" s="18">
        <f t="shared" si="93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70"/>
      <c r="B332" s="152"/>
      <c r="C332" s="123"/>
      <c r="D332" s="17" t="s">
        <v>18</v>
      </c>
      <c r="E332" s="18">
        <f t="shared" si="93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70"/>
      <c r="B333" s="152"/>
      <c r="C333" s="123"/>
      <c r="D333" s="17" t="s">
        <v>19</v>
      </c>
      <c r="E333" s="18">
        <f t="shared" si="93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53"/>
      <c r="C334" s="124"/>
      <c r="D334" s="17" t="s">
        <v>21</v>
      </c>
      <c r="E334" s="18">
        <f t="shared" si="93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12" t="s">
        <v>225</v>
      </c>
      <c r="B335" s="236" t="s">
        <v>201</v>
      </c>
      <c r="C335" s="123"/>
      <c r="D335" s="39" t="s">
        <v>4</v>
      </c>
      <c r="E335" s="18">
        <f t="shared" si="93"/>
        <v>1822605.2000000002</v>
      </c>
      <c r="F335" s="25"/>
      <c r="G335" s="24">
        <f>SUM(G336:G339)</f>
        <v>0</v>
      </c>
      <c r="H335" s="24">
        <f t="shared" ref="H335:Q335" si="98">SUM(H336:H339)</f>
        <v>0</v>
      </c>
      <c r="I335" s="24">
        <f t="shared" si="98"/>
        <v>0</v>
      </c>
      <c r="J335" s="24">
        <f t="shared" si="98"/>
        <v>0</v>
      </c>
      <c r="K335" s="24">
        <f t="shared" si="98"/>
        <v>0</v>
      </c>
      <c r="L335" s="24">
        <f t="shared" si="98"/>
        <v>0</v>
      </c>
      <c r="M335" s="24">
        <f t="shared" si="98"/>
        <v>0</v>
      </c>
      <c r="N335" s="24">
        <f t="shared" si="98"/>
        <v>0</v>
      </c>
      <c r="O335" s="24">
        <f>SUM(O336:O339)</f>
        <v>109417.2</v>
      </c>
      <c r="P335" s="24">
        <f t="shared" si="98"/>
        <v>709102.20000000007</v>
      </c>
      <c r="Q335" s="24">
        <f t="shared" si="98"/>
        <v>502169.59999999998</v>
      </c>
      <c r="R335" s="18">
        <f>SUM(R336:R339)</f>
        <v>501916.20000000007</v>
      </c>
      <c r="S335" s="35"/>
      <c r="T335" s="35">
        <f>Q335-R335</f>
        <v>253.39999999990687</v>
      </c>
      <c r="U335" s="35"/>
      <c r="V335" s="35"/>
      <c r="W335" s="2"/>
      <c r="X335" s="2"/>
    </row>
    <row r="336" spans="1:24" ht="26.85" customHeight="1" x14ac:dyDescent="0.25">
      <c r="A336" s="279"/>
      <c r="B336" s="237"/>
      <c r="C336" s="123"/>
      <c r="D336" s="17" t="s">
        <v>17</v>
      </c>
      <c r="E336" s="18">
        <f t="shared" si="93"/>
        <v>1130836.4000000001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0">
        <v>172404.1</v>
      </c>
      <c r="S336" s="79"/>
      <c r="T336" s="36"/>
      <c r="U336" s="36"/>
      <c r="V336" s="36"/>
      <c r="W336" s="2"/>
      <c r="X336" s="2"/>
    </row>
    <row r="337" spans="1:24" ht="29.1" customHeight="1" x14ac:dyDescent="0.25">
      <c r="A337" s="70"/>
      <c r="B337" s="237"/>
      <c r="C337" s="123"/>
      <c r="D337" s="17" t="s">
        <v>18</v>
      </c>
      <c r="E337" s="18">
        <f t="shared" si="93"/>
        <v>598617.19999999995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0">
        <v>286326.7</v>
      </c>
      <c r="S337" s="79"/>
      <c r="T337" s="36"/>
      <c r="U337" s="36"/>
      <c r="V337" s="36"/>
      <c r="W337" s="2"/>
      <c r="X337" s="2"/>
    </row>
    <row r="338" spans="1:24" ht="30.75" customHeight="1" x14ac:dyDescent="0.25">
      <c r="A338" s="70"/>
      <c r="B338" s="114"/>
      <c r="C338" s="123"/>
      <c r="D338" s="17" t="s">
        <v>19</v>
      </c>
      <c r="E338" s="18">
        <f t="shared" si="93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0">
        <f>4633.6+38551.8</f>
        <v>43185.4</v>
      </c>
      <c r="S338" s="79"/>
      <c r="T338" s="36"/>
      <c r="U338" s="36"/>
      <c r="V338" s="36"/>
      <c r="W338" s="2"/>
      <c r="X338" s="2"/>
    </row>
    <row r="339" spans="1:24" ht="40.9" customHeight="1" x14ac:dyDescent="0.25">
      <c r="A339" s="70"/>
      <c r="B339" s="152"/>
      <c r="C339" s="123"/>
      <c r="D339" s="17" t="s">
        <v>21</v>
      </c>
      <c r="E339" s="18">
        <f t="shared" si="93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92" t="s">
        <v>218</v>
      </c>
      <c r="B340" s="308" t="s">
        <v>224</v>
      </c>
      <c r="C340" s="123"/>
      <c r="D340" s="39" t="s">
        <v>4</v>
      </c>
      <c r="E340" s="18">
        <f t="shared" si="93"/>
        <v>18157.099999999999</v>
      </c>
      <c r="F340" s="19"/>
      <c r="G340" s="19">
        <f t="shared" ref="G340:N340" si="99">SUM(G341:G344)</f>
        <v>0</v>
      </c>
      <c r="H340" s="19">
        <f t="shared" si="99"/>
        <v>0</v>
      </c>
      <c r="I340" s="19">
        <f t="shared" si="99"/>
        <v>0</v>
      </c>
      <c r="J340" s="19">
        <f t="shared" si="99"/>
        <v>0</v>
      </c>
      <c r="K340" s="19">
        <f t="shared" si="99"/>
        <v>0</v>
      </c>
      <c r="L340" s="19">
        <f t="shared" si="99"/>
        <v>0</v>
      </c>
      <c r="M340" s="19">
        <f t="shared" si="99"/>
        <v>0</v>
      </c>
      <c r="N340" s="19">
        <f t="shared" si="99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36"/>
      <c r="T340" s="85"/>
      <c r="U340" s="36"/>
      <c r="V340" s="36"/>
      <c r="W340" s="2"/>
      <c r="X340" s="2"/>
    </row>
    <row r="341" spans="1:24" ht="40.9" customHeight="1" x14ac:dyDescent="0.25">
      <c r="A341" s="70"/>
      <c r="B341" s="237"/>
      <c r="C341" s="123"/>
      <c r="D341" s="17" t="s">
        <v>17</v>
      </c>
      <c r="E341" s="18">
        <f t="shared" si="93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70"/>
      <c r="B342" s="237"/>
      <c r="C342" s="123"/>
      <c r="D342" s="17" t="s">
        <v>18</v>
      </c>
      <c r="E342" s="18">
        <f t="shared" si="93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0">O347</f>
        <v>79.099999999999994</v>
      </c>
      <c r="P342" s="19">
        <f t="shared" si="100"/>
        <v>232.8</v>
      </c>
      <c r="Q342" s="19">
        <f t="shared" si="100"/>
        <v>232.8</v>
      </c>
      <c r="R342" s="19">
        <f>R347</f>
        <v>0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70"/>
      <c r="B343" s="171"/>
      <c r="C343" s="124"/>
      <c r="D343" s="17" t="s">
        <v>19</v>
      </c>
      <c r="E343" s="18">
        <f t="shared" si="93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0"/>
        <v>0</v>
      </c>
      <c r="P343" s="19">
        <f t="shared" si="100"/>
        <v>0</v>
      </c>
      <c r="Q343" s="19">
        <f t="shared" si="100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72"/>
      <c r="C344" s="123"/>
      <c r="D344" s="23" t="s">
        <v>21</v>
      </c>
      <c r="E344" s="18">
        <f t="shared" si="93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0"/>
        <v>0</v>
      </c>
      <c r="P344" s="25">
        <f t="shared" si="100"/>
        <v>0</v>
      </c>
      <c r="Q344" s="25">
        <f t="shared" si="100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230" t="s">
        <v>223</v>
      </c>
      <c r="B345" s="230" t="s">
        <v>219</v>
      </c>
      <c r="C345" s="123"/>
      <c r="D345" s="39" t="s">
        <v>4</v>
      </c>
      <c r="E345" s="18">
        <f t="shared" si="93"/>
        <v>18157.099999999999</v>
      </c>
      <c r="F345" s="19"/>
      <c r="G345" s="19">
        <f>SUM(G346:G349)</f>
        <v>0</v>
      </c>
      <c r="H345" s="19">
        <f t="shared" ref="H345:N345" si="101">SUM(H346:H349)</f>
        <v>0</v>
      </c>
      <c r="I345" s="19">
        <f t="shared" si="101"/>
        <v>0</v>
      </c>
      <c r="J345" s="19">
        <f t="shared" si="101"/>
        <v>0</v>
      </c>
      <c r="K345" s="19">
        <f t="shared" si="101"/>
        <v>0</v>
      </c>
      <c r="L345" s="19">
        <f t="shared" si="101"/>
        <v>0</v>
      </c>
      <c r="M345" s="19">
        <f t="shared" si="101"/>
        <v>0</v>
      </c>
      <c r="N345" s="19">
        <f t="shared" si="101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230"/>
      <c r="B346" s="230"/>
      <c r="C346" s="123"/>
      <c r="D346" s="17" t="s">
        <v>17</v>
      </c>
      <c r="E346" s="18">
        <f t="shared" si="93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230"/>
      <c r="B347" s="230"/>
      <c r="C347" s="123"/>
      <c r="D347" s="17" t="s">
        <v>18</v>
      </c>
      <c r="E347" s="18">
        <f t="shared" si="93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230"/>
      <c r="B348" s="230"/>
      <c r="C348" s="124"/>
      <c r="D348" s="17" t="s">
        <v>19</v>
      </c>
      <c r="E348" s="18">
        <f t="shared" si="93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231"/>
      <c r="B349" s="231"/>
      <c r="C349" s="123"/>
      <c r="D349" s="23" t="s">
        <v>21</v>
      </c>
      <c r="E349" s="18">
        <f t="shared" si="93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92" t="s">
        <v>243</v>
      </c>
      <c r="B350" s="308" t="s">
        <v>244</v>
      </c>
      <c r="C350" s="200"/>
      <c r="D350" s="39" t="s">
        <v>4</v>
      </c>
      <c r="E350" s="18">
        <f t="shared" ref="E350:E359" si="102">SUM(F350:R350)</f>
        <v>751.5</v>
      </c>
      <c r="F350" s="19"/>
      <c r="G350" s="19">
        <f t="shared" ref="G350:N350" si="103">SUM(G351:G354)</f>
        <v>0</v>
      </c>
      <c r="H350" s="19">
        <f t="shared" si="103"/>
        <v>0</v>
      </c>
      <c r="I350" s="19">
        <f t="shared" si="103"/>
        <v>0</v>
      </c>
      <c r="J350" s="19">
        <f t="shared" si="103"/>
        <v>0</v>
      </c>
      <c r="K350" s="19">
        <f t="shared" si="103"/>
        <v>0</v>
      </c>
      <c r="L350" s="19">
        <f t="shared" si="103"/>
        <v>0</v>
      </c>
      <c r="M350" s="19">
        <f t="shared" si="103"/>
        <v>0</v>
      </c>
      <c r="N350" s="19">
        <f t="shared" si="103"/>
        <v>0</v>
      </c>
      <c r="O350" s="19">
        <f>O351+O352+O353+O354</f>
        <v>0</v>
      </c>
      <c r="P350" s="16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5"/>
      <c r="U350" s="36"/>
      <c r="V350" s="36"/>
      <c r="W350" s="2"/>
      <c r="X350" s="2"/>
    </row>
    <row r="351" spans="1:24" ht="40.9" customHeight="1" x14ac:dyDescent="0.25">
      <c r="A351" s="70"/>
      <c r="B351" s="237"/>
      <c r="C351" s="200"/>
      <c r="D351" s="17" t="s">
        <v>17</v>
      </c>
      <c r="E351" s="18">
        <f t="shared" si="102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6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70"/>
      <c r="B352" s="237"/>
      <c r="C352" s="200"/>
      <c r="D352" s="17" t="s">
        <v>18</v>
      </c>
      <c r="E352" s="18">
        <f t="shared" si="102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4">O357</f>
        <v>0</v>
      </c>
      <c r="P352" s="16">
        <f t="shared" si="104"/>
        <v>127.1</v>
      </c>
      <c r="Q352" s="19">
        <f t="shared" si="104"/>
        <v>0</v>
      </c>
      <c r="R352" s="19">
        <f t="shared" si="104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70"/>
      <c r="B353" s="204"/>
      <c r="C353" s="201"/>
      <c r="D353" s="17" t="s">
        <v>19</v>
      </c>
      <c r="E353" s="18">
        <f t="shared" si="102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5">O358</f>
        <v>0</v>
      </c>
      <c r="P353" s="16">
        <f t="shared" si="105"/>
        <v>45.1</v>
      </c>
      <c r="Q353" s="19">
        <f t="shared" si="105"/>
        <v>0</v>
      </c>
      <c r="R353" s="19">
        <f t="shared" si="104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205"/>
      <c r="C354" s="200"/>
      <c r="D354" s="23" t="s">
        <v>21</v>
      </c>
      <c r="E354" s="18">
        <f t="shared" si="102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5"/>
        <v>0</v>
      </c>
      <c r="P354" s="25">
        <f t="shared" si="105"/>
        <v>0</v>
      </c>
      <c r="Q354" s="25">
        <f t="shared" si="105"/>
        <v>0</v>
      </c>
      <c r="R354" s="25">
        <f t="shared" si="104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30" t="s">
        <v>245</v>
      </c>
      <c r="B355" s="230" t="s">
        <v>246</v>
      </c>
      <c r="C355" s="200"/>
      <c r="D355" s="39" t="s">
        <v>4</v>
      </c>
      <c r="E355" s="18">
        <f t="shared" si="102"/>
        <v>751.5</v>
      </c>
      <c r="F355" s="19"/>
      <c r="G355" s="19">
        <f>SUM(G356:G359)</f>
        <v>0</v>
      </c>
      <c r="H355" s="19">
        <f t="shared" ref="H355:N355" si="106">SUM(H356:H359)</f>
        <v>0</v>
      </c>
      <c r="I355" s="19">
        <f t="shared" si="106"/>
        <v>0</v>
      </c>
      <c r="J355" s="19">
        <f t="shared" si="106"/>
        <v>0</v>
      </c>
      <c r="K355" s="19">
        <f t="shared" si="106"/>
        <v>0</v>
      </c>
      <c r="L355" s="19">
        <f t="shared" si="106"/>
        <v>0</v>
      </c>
      <c r="M355" s="19">
        <f t="shared" si="106"/>
        <v>0</v>
      </c>
      <c r="N355" s="19">
        <f t="shared" si="106"/>
        <v>0</v>
      </c>
      <c r="O355" s="19">
        <f>O356+O357+O358+O359</f>
        <v>0</v>
      </c>
      <c r="P355" s="16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30"/>
      <c r="B356" s="230"/>
      <c r="C356" s="200"/>
      <c r="D356" s="17" t="s">
        <v>17</v>
      </c>
      <c r="E356" s="18">
        <f t="shared" si="102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6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30"/>
      <c r="B357" s="230"/>
      <c r="C357" s="200"/>
      <c r="D357" s="17" t="s">
        <v>18</v>
      </c>
      <c r="E357" s="18">
        <f t="shared" si="102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6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30"/>
      <c r="B358" s="230"/>
      <c r="C358" s="201"/>
      <c r="D358" s="17" t="s">
        <v>19</v>
      </c>
      <c r="E358" s="18">
        <f t="shared" si="102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6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31"/>
      <c r="B359" s="231"/>
      <c r="C359" s="200"/>
      <c r="D359" s="23" t="s">
        <v>21</v>
      </c>
      <c r="E359" s="18">
        <f t="shared" si="102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4" t="s">
        <v>76</v>
      </c>
      <c r="B360" s="295" t="s">
        <v>77</v>
      </c>
      <c r="C360" s="297" t="s">
        <v>16</v>
      </c>
      <c r="D360" s="14" t="s">
        <v>4</v>
      </c>
      <c r="E360" s="15">
        <f>SUM(F360:R360)</f>
        <v>983973.6</v>
      </c>
      <c r="F360" s="16">
        <f t="shared" ref="F360:L360" si="107">SUM(F361:F363)</f>
        <v>0</v>
      </c>
      <c r="G360" s="16">
        <f t="shared" si="107"/>
        <v>70546.600000000006</v>
      </c>
      <c r="H360" s="16">
        <f t="shared" si="107"/>
        <v>72337.200000000012</v>
      </c>
      <c r="I360" s="16">
        <f t="shared" si="107"/>
        <v>75088.200000000012</v>
      </c>
      <c r="J360" s="16">
        <f t="shared" si="107"/>
        <v>77224.799999999988</v>
      </c>
      <c r="K360" s="16">
        <f t="shared" si="107"/>
        <v>78870.299999999988</v>
      </c>
      <c r="L360" s="16">
        <f t="shared" si="107"/>
        <v>68821.3</v>
      </c>
      <c r="M360" s="16">
        <f t="shared" ref="M360:R360" si="108">SUM(M361:M363)</f>
        <v>88265.1</v>
      </c>
      <c r="N360" s="16">
        <f t="shared" si="108"/>
        <v>84551.6</v>
      </c>
      <c r="O360" s="16">
        <f t="shared" si="108"/>
        <v>88614.499999999985</v>
      </c>
      <c r="P360" s="16">
        <f t="shared" si="108"/>
        <v>92067.7</v>
      </c>
      <c r="Q360" s="16">
        <f t="shared" si="108"/>
        <v>94020.900000000009</v>
      </c>
      <c r="R360" s="16">
        <f t="shared" si="108"/>
        <v>93565.4</v>
      </c>
      <c r="S360" s="85"/>
      <c r="T360" s="85"/>
      <c r="U360" s="85"/>
      <c r="V360" s="85"/>
      <c r="W360" s="2">
        <v>100635.4</v>
      </c>
      <c r="X360" s="2"/>
      <c r="BC360" s="2"/>
    </row>
    <row r="361" spans="1:55" ht="30.4" customHeight="1" x14ac:dyDescent="0.25">
      <c r="A361" s="54"/>
      <c r="B361" s="296"/>
      <c r="C361" s="247"/>
      <c r="D361" s="17" t="s">
        <v>17</v>
      </c>
      <c r="E361" s="18">
        <f t="shared" si="93"/>
        <v>0</v>
      </c>
      <c r="F361" s="19">
        <f t="shared" ref="F361:Q362" si="109">F371+F376+F381+F386+F396+F401+F416+F421+F426</f>
        <v>0</v>
      </c>
      <c r="G361" s="19">
        <f t="shared" si="109"/>
        <v>0</v>
      </c>
      <c r="H361" s="19">
        <f t="shared" si="109"/>
        <v>0</v>
      </c>
      <c r="I361" s="19">
        <f t="shared" si="109"/>
        <v>0</v>
      </c>
      <c r="J361" s="19">
        <f t="shared" si="109"/>
        <v>0</v>
      </c>
      <c r="K361" s="19">
        <f t="shared" si="109"/>
        <v>0</v>
      </c>
      <c r="L361" s="19">
        <f t="shared" si="109"/>
        <v>0</v>
      </c>
      <c r="M361" s="19">
        <f t="shared" si="109"/>
        <v>0</v>
      </c>
      <c r="N361" s="19">
        <f t="shared" si="109"/>
        <v>0</v>
      </c>
      <c r="O361" s="19">
        <f t="shared" si="109"/>
        <v>0</v>
      </c>
      <c r="P361" s="19">
        <f t="shared" si="109"/>
        <v>0</v>
      </c>
      <c r="Q361" s="19">
        <f t="shared" si="109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4"/>
      <c r="B362" s="296"/>
      <c r="C362" s="247"/>
      <c r="D362" s="17" t="s">
        <v>18</v>
      </c>
      <c r="E362" s="18">
        <f t="shared" si="93"/>
        <v>923490.40000000014</v>
      </c>
      <c r="F362" s="19">
        <f t="shared" si="109"/>
        <v>0</v>
      </c>
      <c r="G362" s="19">
        <f t="shared" si="109"/>
        <v>64983.5</v>
      </c>
      <c r="H362" s="19">
        <f t="shared" si="109"/>
        <v>65431.30000000001</v>
      </c>
      <c r="I362" s="19">
        <f t="shared" si="109"/>
        <v>67013.400000000009</v>
      </c>
      <c r="J362" s="19">
        <f t="shared" si="109"/>
        <v>68486.799999999988</v>
      </c>
      <c r="K362" s="19">
        <f t="shared" si="109"/>
        <v>69838.399999999994</v>
      </c>
      <c r="L362" s="19">
        <f t="shared" si="109"/>
        <v>67239.8</v>
      </c>
      <c r="M362" s="19">
        <f>M372+M377+M382+M387+M397+M402+M417+M422+M427</f>
        <v>80099</v>
      </c>
      <c r="N362" s="19">
        <f t="shared" si="109"/>
        <v>82324.100000000006</v>
      </c>
      <c r="O362" s="19">
        <f>O372+O377+O382+O387+O397+O402+O417+O422+O427</f>
        <v>84913.799999999988</v>
      </c>
      <c r="P362" s="19">
        <f t="shared" si="109"/>
        <v>89499.5</v>
      </c>
      <c r="Q362" s="19">
        <f t="shared" si="109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4"/>
      <c r="B363" s="296"/>
      <c r="C363" s="247"/>
      <c r="D363" s="17" t="s">
        <v>19</v>
      </c>
      <c r="E363" s="18">
        <f>SUM(F363:R363)</f>
        <v>60483.19999999999</v>
      </c>
      <c r="F363" s="19">
        <f>F373+F378+F383+F388+F398+F403+F418+F423+F428</f>
        <v>0</v>
      </c>
      <c r="G363" s="19">
        <f t="shared" ref="G363:L363" si="110">G373+G378+G383+G388+G398+G403+G418+G423+G428+G408</f>
        <v>5563.1</v>
      </c>
      <c r="H363" s="19">
        <f t="shared" si="110"/>
        <v>6905.9</v>
      </c>
      <c r="I363" s="19">
        <f t="shared" si="110"/>
        <v>8074.8</v>
      </c>
      <c r="J363" s="19">
        <f t="shared" si="110"/>
        <v>8738</v>
      </c>
      <c r="K363" s="19">
        <f t="shared" si="110"/>
        <v>9031.9</v>
      </c>
      <c r="L363" s="19">
        <f t="shared" si="110"/>
        <v>1581.5</v>
      </c>
      <c r="M363" s="19">
        <f t="shared" ref="M363:R363" si="111">M373+M378+M383+M388+M398+M403+M418+M423+M428+M408</f>
        <v>8166.0999999999995</v>
      </c>
      <c r="N363" s="19">
        <f t="shared" si="111"/>
        <v>2227.5</v>
      </c>
      <c r="O363" s="19">
        <f t="shared" si="111"/>
        <v>3700.7</v>
      </c>
      <c r="P363" s="19">
        <f t="shared" si="111"/>
        <v>2568.1999999999998</v>
      </c>
      <c r="Q363" s="19">
        <f t="shared" si="111"/>
        <v>2220.6</v>
      </c>
      <c r="R363" s="19">
        <f t="shared" si="111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4"/>
      <c r="B364" s="296"/>
      <c r="C364" s="248"/>
      <c r="D364" s="17" t="s">
        <v>21</v>
      </c>
      <c r="E364" s="18">
        <f t="shared" si="93"/>
        <v>0</v>
      </c>
      <c r="F364" s="19"/>
      <c r="G364" s="19">
        <f t="shared" ref="G364:L364" si="112">G374+G379+G384+G389+G399+G404+G424+G429</f>
        <v>0</v>
      </c>
      <c r="H364" s="19">
        <f t="shared" si="112"/>
        <v>0</v>
      </c>
      <c r="I364" s="19">
        <f t="shared" si="112"/>
        <v>0</v>
      </c>
      <c r="J364" s="19">
        <f t="shared" si="112"/>
        <v>0</v>
      </c>
      <c r="K364" s="19">
        <f t="shared" si="112"/>
        <v>0</v>
      </c>
      <c r="L364" s="19">
        <f t="shared" si="112"/>
        <v>0</v>
      </c>
      <c r="M364" s="19">
        <f t="shared" ref="M364:R364" si="113">M374+M379+M384+M389+M399+M404+M424+M429</f>
        <v>0</v>
      </c>
      <c r="N364" s="19">
        <f t="shared" si="113"/>
        <v>0</v>
      </c>
      <c r="O364" s="19">
        <f t="shared" si="113"/>
        <v>0</v>
      </c>
      <c r="P364" s="19">
        <f t="shared" si="113"/>
        <v>0</v>
      </c>
      <c r="Q364" s="19">
        <f t="shared" si="113"/>
        <v>0</v>
      </c>
      <c r="R364" s="19">
        <f t="shared" si="113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278" t="s">
        <v>127</v>
      </c>
      <c r="B365" s="308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4">G370+G380+G385+G375</f>
        <v>55536.3</v>
      </c>
      <c r="H365" s="16">
        <f t="shared" si="114"/>
        <v>58615.000000000007</v>
      </c>
      <c r="I365" s="16">
        <f t="shared" si="114"/>
        <v>59909.8</v>
      </c>
      <c r="J365" s="16">
        <f t="shared" si="114"/>
        <v>60829.799999999996</v>
      </c>
      <c r="K365" s="16">
        <f t="shared" si="114"/>
        <v>62456.6</v>
      </c>
      <c r="L365" s="16">
        <f t="shared" si="114"/>
        <v>67239.8</v>
      </c>
      <c r="M365" s="16">
        <f t="shared" ref="M365:R365" si="115">M370+M380+M385+M375</f>
        <v>73921.2</v>
      </c>
      <c r="N365" s="16">
        <f t="shared" si="115"/>
        <v>74987.100000000006</v>
      </c>
      <c r="O365" s="16">
        <f t="shared" si="115"/>
        <v>73504.799999999988</v>
      </c>
      <c r="P365" s="16">
        <f t="shared" si="115"/>
        <v>76209.3</v>
      </c>
      <c r="Q365" s="16">
        <f t="shared" si="115"/>
        <v>78510.100000000006</v>
      </c>
      <c r="R365" s="16">
        <f t="shared" si="115"/>
        <v>78573</v>
      </c>
      <c r="S365" s="85"/>
      <c r="T365" s="85"/>
      <c r="U365" s="85"/>
      <c r="V365" s="85"/>
      <c r="W365" s="2"/>
      <c r="X365" s="2"/>
      <c r="BC365" s="2"/>
    </row>
    <row r="366" spans="1:55" ht="22.9" customHeight="1" x14ac:dyDescent="0.25">
      <c r="A366" s="279"/>
      <c r="B366" s="233"/>
      <c r="C366" s="137"/>
      <c r="D366" s="17" t="s">
        <v>17</v>
      </c>
      <c r="E366" s="18">
        <f>SUM(F366:R366)</f>
        <v>0</v>
      </c>
      <c r="F366" s="16"/>
      <c r="G366" s="19">
        <f t="shared" ref="G366:Q369" si="116">G371+G376+G381+G386</f>
        <v>0</v>
      </c>
      <c r="H366" s="19">
        <f t="shared" si="116"/>
        <v>0</v>
      </c>
      <c r="I366" s="19">
        <f t="shared" si="116"/>
        <v>0</v>
      </c>
      <c r="J366" s="19">
        <f t="shared" si="116"/>
        <v>0</v>
      </c>
      <c r="K366" s="19">
        <f t="shared" si="116"/>
        <v>0</v>
      </c>
      <c r="L366" s="19">
        <f t="shared" si="116"/>
        <v>0</v>
      </c>
      <c r="M366" s="19">
        <f t="shared" si="116"/>
        <v>0</v>
      </c>
      <c r="N366" s="19">
        <f t="shared" si="116"/>
        <v>0</v>
      </c>
      <c r="O366" s="19">
        <f t="shared" si="116"/>
        <v>0</v>
      </c>
      <c r="P366" s="19">
        <f t="shared" si="116"/>
        <v>0</v>
      </c>
      <c r="Q366" s="19">
        <f t="shared" si="116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279"/>
      <c r="B367" s="233"/>
      <c r="C367" s="48"/>
      <c r="D367" s="17" t="s">
        <v>18</v>
      </c>
      <c r="E367" s="18">
        <f>SUM(F367:R367)</f>
        <v>820292.79999999993</v>
      </c>
      <c r="F367" s="16"/>
      <c r="G367" s="19">
        <f t="shared" si="116"/>
        <v>55536.3</v>
      </c>
      <c r="H367" s="19">
        <f t="shared" si="116"/>
        <v>58615.000000000007</v>
      </c>
      <c r="I367" s="19">
        <f t="shared" si="116"/>
        <v>59909.8</v>
      </c>
      <c r="J367" s="19">
        <f t="shared" si="116"/>
        <v>60829.799999999996</v>
      </c>
      <c r="K367" s="19">
        <f t="shared" si="116"/>
        <v>62456.6</v>
      </c>
      <c r="L367" s="19">
        <f t="shared" si="116"/>
        <v>67239.8</v>
      </c>
      <c r="M367" s="19">
        <f t="shared" si="116"/>
        <v>73921.2</v>
      </c>
      <c r="N367" s="19">
        <f t="shared" si="116"/>
        <v>74987.100000000006</v>
      </c>
      <c r="O367" s="19">
        <f t="shared" si="116"/>
        <v>73504.799999999988</v>
      </c>
      <c r="P367" s="19">
        <f t="shared" si="116"/>
        <v>76209.3</v>
      </c>
      <c r="Q367" s="19">
        <f t="shared" si="116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20"/>
      <c r="B368" s="111"/>
      <c r="C368" s="136"/>
      <c r="D368" s="23" t="s">
        <v>19</v>
      </c>
      <c r="E368" s="18">
        <f t="shared" ref="E368:E404" si="117">SUM(F368:R368)</f>
        <v>0</v>
      </c>
      <c r="F368" s="41"/>
      <c r="G368" s="25">
        <f t="shared" si="116"/>
        <v>0</v>
      </c>
      <c r="H368" s="25">
        <f t="shared" si="116"/>
        <v>0</v>
      </c>
      <c r="I368" s="25">
        <f t="shared" si="116"/>
        <v>0</v>
      </c>
      <c r="J368" s="25">
        <f t="shared" si="116"/>
        <v>0</v>
      </c>
      <c r="K368" s="25">
        <f t="shared" si="116"/>
        <v>0</v>
      </c>
      <c r="L368" s="25">
        <f t="shared" si="116"/>
        <v>0</v>
      </c>
      <c r="M368" s="25">
        <f t="shared" si="116"/>
        <v>0</v>
      </c>
      <c r="N368" s="25">
        <f t="shared" si="116"/>
        <v>0</v>
      </c>
      <c r="O368" s="25">
        <f t="shared" si="116"/>
        <v>0</v>
      </c>
      <c r="P368" s="25">
        <f t="shared" si="116"/>
        <v>0</v>
      </c>
      <c r="Q368" s="25">
        <f t="shared" si="116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35"/>
      <c r="B369" s="135"/>
      <c r="C369" s="137"/>
      <c r="D369" s="17" t="s">
        <v>21</v>
      </c>
      <c r="E369" s="18">
        <f t="shared" si="117"/>
        <v>0</v>
      </c>
      <c r="F369" s="16"/>
      <c r="G369" s="19">
        <f t="shared" si="116"/>
        <v>0</v>
      </c>
      <c r="H369" s="19">
        <f t="shared" si="116"/>
        <v>0</v>
      </c>
      <c r="I369" s="19">
        <f t="shared" si="116"/>
        <v>0</v>
      </c>
      <c r="J369" s="19">
        <f t="shared" si="116"/>
        <v>0</v>
      </c>
      <c r="K369" s="19">
        <f t="shared" si="116"/>
        <v>0</v>
      </c>
      <c r="L369" s="19">
        <f t="shared" si="116"/>
        <v>0</v>
      </c>
      <c r="M369" s="19">
        <f t="shared" si="116"/>
        <v>0</v>
      </c>
      <c r="N369" s="19">
        <f t="shared" si="116"/>
        <v>0</v>
      </c>
      <c r="O369" s="19">
        <f t="shared" si="116"/>
        <v>0</v>
      </c>
      <c r="P369" s="19">
        <f t="shared" si="116"/>
        <v>0</v>
      </c>
      <c r="Q369" s="19">
        <f t="shared" si="116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9" t="s">
        <v>79</v>
      </c>
      <c r="B370" s="298" t="s">
        <v>180</v>
      </c>
      <c r="C370" s="246" t="s">
        <v>80</v>
      </c>
      <c r="D370" s="17" t="s">
        <v>29</v>
      </c>
      <c r="E370" s="18">
        <f t="shared" si="117"/>
        <v>156572.29999999999</v>
      </c>
      <c r="F370" s="19">
        <f>SUM(F371:F373)</f>
        <v>0</v>
      </c>
      <c r="G370" s="19">
        <f t="shared" ref="G370:L370" si="118">SUM(G371:G373)</f>
        <v>6386.8</v>
      </c>
      <c r="H370" s="19">
        <f t="shared" si="118"/>
        <v>6386.8</v>
      </c>
      <c r="I370" s="19">
        <f t="shared" si="118"/>
        <v>6386.8</v>
      </c>
      <c r="J370" s="19">
        <f t="shared" si="118"/>
        <v>6621</v>
      </c>
      <c r="K370" s="19">
        <f t="shared" si="118"/>
        <v>7885.9</v>
      </c>
      <c r="L370" s="19">
        <f t="shared" si="118"/>
        <v>8895.6</v>
      </c>
      <c r="M370" s="19">
        <f t="shared" ref="M370:R370" si="119">SUM(M371:M373)</f>
        <v>15364.5</v>
      </c>
      <c r="N370" s="19">
        <f t="shared" si="119"/>
        <v>18975.7</v>
      </c>
      <c r="O370" s="19">
        <f t="shared" si="119"/>
        <v>19917.3</v>
      </c>
      <c r="P370" s="19">
        <f t="shared" si="119"/>
        <v>19917.3</v>
      </c>
      <c r="Q370" s="19">
        <f t="shared" si="119"/>
        <v>19917.3</v>
      </c>
      <c r="R370" s="19">
        <f t="shared" si="119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20"/>
      <c r="B371" s="234"/>
      <c r="C371" s="264"/>
      <c r="D371" s="17" t="s">
        <v>17</v>
      </c>
      <c r="E371" s="18">
        <f t="shared" si="117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20"/>
      <c r="B372" s="234"/>
      <c r="C372" s="264"/>
      <c r="D372" s="17" t="s">
        <v>18</v>
      </c>
      <c r="E372" s="18">
        <f t="shared" si="117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20"/>
      <c r="B373" s="234"/>
      <c r="C373" s="264"/>
      <c r="D373" s="17" t="s">
        <v>19</v>
      </c>
      <c r="E373" s="18">
        <f t="shared" si="117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35"/>
      <c r="B374" s="235"/>
      <c r="C374" s="265"/>
      <c r="D374" s="17" t="s">
        <v>21</v>
      </c>
      <c r="E374" s="18">
        <f t="shared" si="117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0">SUM(W374:W374)</f>
        <v>0</v>
      </c>
      <c r="M374" s="18">
        <f t="shared" si="120"/>
        <v>0</v>
      </c>
      <c r="N374" s="18">
        <f t="shared" si="120"/>
        <v>0</v>
      </c>
      <c r="O374" s="18">
        <f t="shared" si="120"/>
        <v>0</v>
      </c>
      <c r="P374" s="18">
        <f t="shared" si="120"/>
        <v>0</v>
      </c>
      <c r="Q374" s="18">
        <f t="shared" si="120"/>
        <v>0</v>
      </c>
      <c r="R374" s="18">
        <f t="shared" si="120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10" t="s">
        <v>81</v>
      </c>
      <c r="B375" s="293" t="s">
        <v>173</v>
      </c>
      <c r="C375" s="246" t="s">
        <v>80</v>
      </c>
      <c r="D375" s="17" t="s">
        <v>29</v>
      </c>
      <c r="E375" s="18">
        <f t="shared" si="117"/>
        <v>55519.799999999996</v>
      </c>
      <c r="F375" s="19">
        <f>SUM(F376:F378)</f>
        <v>0</v>
      </c>
      <c r="G375" s="19">
        <f t="shared" ref="G375:L375" si="121">SUM(G376:G378)</f>
        <v>4088.6</v>
      </c>
      <c r="H375" s="19">
        <f t="shared" si="121"/>
        <v>4567.3999999999996</v>
      </c>
      <c r="I375" s="19">
        <f t="shared" si="121"/>
        <v>4925</v>
      </c>
      <c r="J375" s="19">
        <f t="shared" si="121"/>
        <v>5143.3999999999996</v>
      </c>
      <c r="K375" s="19">
        <f t="shared" si="121"/>
        <v>2642.5</v>
      </c>
      <c r="L375" s="19">
        <f t="shared" si="121"/>
        <v>4877</v>
      </c>
      <c r="M375" s="19">
        <f t="shared" ref="M375:R375" si="122">SUM(M376:M378)</f>
        <v>6698.2</v>
      </c>
      <c r="N375" s="19">
        <f t="shared" si="122"/>
        <v>5378.1</v>
      </c>
      <c r="O375" s="19">
        <f t="shared" si="122"/>
        <v>4429.3999999999996</v>
      </c>
      <c r="P375" s="19">
        <f t="shared" si="122"/>
        <v>4146.1000000000004</v>
      </c>
      <c r="Q375" s="19">
        <f t="shared" si="122"/>
        <v>4280.6000000000004</v>
      </c>
      <c r="R375" s="19">
        <f t="shared" si="122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294"/>
      <c r="C376" s="247"/>
      <c r="D376" s="17" t="s">
        <v>17</v>
      </c>
      <c r="E376" s="18">
        <f t="shared" si="117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294"/>
      <c r="C377" s="247"/>
      <c r="D377" s="17" t="s">
        <v>18</v>
      </c>
      <c r="E377" s="18">
        <f t="shared" si="117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1"/>
      <c r="B378" s="294"/>
      <c r="C378" s="247"/>
      <c r="D378" s="17" t="s">
        <v>19</v>
      </c>
      <c r="E378" s="18">
        <f t="shared" si="117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66"/>
      <c r="C379" s="248"/>
      <c r="D379" s="17" t="s">
        <v>21</v>
      </c>
      <c r="E379" s="18">
        <f t="shared" si="117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8" t="s">
        <v>82</v>
      </c>
      <c r="B380" s="293" t="s">
        <v>174</v>
      </c>
      <c r="C380" s="246" t="s">
        <v>80</v>
      </c>
      <c r="D380" s="17" t="s">
        <v>29</v>
      </c>
      <c r="E380" s="18">
        <f t="shared" si="117"/>
        <v>2275.1</v>
      </c>
      <c r="F380" s="19">
        <f>SUM(F381:F383)</f>
        <v>0</v>
      </c>
      <c r="G380" s="19">
        <f t="shared" ref="G380:L380" si="123">SUM(G381:G383)</f>
        <v>274.10000000000002</v>
      </c>
      <c r="H380" s="19">
        <f t="shared" si="123"/>
        <v>120.30000000000001</v>
      </c>
      <c r="I380" s="19">
        <f t="shared" si="123"/>
        <v>263.10000000000002</v>
      </c>
      <c r="J380" s="19">
        <f t="shared" si="123"/>
        <v>69.7</v>
      </c>
      <c r="K380" s="19">
        <f t="shared" si="123"/>
        <v>265.8</v>
      </c>
      <c r="L380" s="19">
        <f t="shared" si="123"/>
        <v>255.09999999999997</v>
      </c>
      <c r="M380" s="19">
        <f t="shared" ref="M380:R380" si="124">SUM(M381:M383)</f>
        <v>120.99999999999999</v>
      </c>
      <c r="N380" s="19">
        <f t="shared" si="124"/>
        <v>155.50000000000003</v>
      </c>
      <c r="O380" s="19">
        <f t="shared" si="124"/>
        <v>286.39999999999998</v>
      </c>
      <c r="P380" s="19">
        <f t="shared" si="124"/>
        <v>150.70000000000002</v>
      </c>
      <c r="Q380" s="19">
        <f t="shared" si="124"/>
        <v>156.70000000000002</v>
      </c>
      <c r="R380" s="19">
        <f t="shared" si="124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73"/>
      <c r="B381" s="234"/>
      <c r="C381" s="247"/>
      <c r="D381" s="17" t="s">
        <v>17</v>
      </c>
      <c r="E381" s="18">
        <f t="shared" si="117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73"/>
      <c r="B382" s="234"/>
      <c r="C382" s="247"/>
      <c r="D382" s="17" t="s">
        <v>18</v>
      </c>
      <c r="E382" s="18">
        <f t="shared" si="117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234"/>
      <c r="C383" s="247"/>
      <c r="D383" s="17" t="s">
        <v>19</v>
      </c>
      <c r="E383" s="18">
        <f t="shared" si="117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64"/>
      <c r="C384" s="248"/>
      <c r="D384" s="17" t="s">
        <v>21</v>
      </c>
      <c r="E384" s="18">
        <f t="shared" si="117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209" t="s">
        <v>83</v>
      </c>
      <c r="B385" s="292" t="s">
        <v>175</v>
      </c>
      <c r="C385" s="246" t="s">
        <v>80</v>
      </c>
      <c r="D385" s="17" t="s">
        <v>29</v>
      </c>
      <c r="E385" s="18">
        <f t="shared" si="117"/>
        <v>605925.60000000009</v>
      </c>
      <c r="F385" s="19">
        <f t="shared" ref="F385:L385" si="125">SUM(F386:F388)</f>
        <v>0</v>
      </c>
      <c r="G385" s="19">
        <f t="shared" si="125"/>
        <v>44786.8</v>
      </c>
      <c r="H385" s="19">
        <f t="shared" si="125"/>
        <v>47540.500000000007</v>
      </c>
      <c r="I385" s="19">
        <f t="shared" si="125"/>
        <v>48334.9</v>
      </c>
      <c r="J385" s="19">
        <f t="shared" si="125"/>
        <v>48995.7</v>
      </c>
      <c r="K385" s="19">
        <f t="shared" si="125"/>
        <v>51662.400000000001</v>
      </c>
      <c r="L385" s="19">
        <f t="shared" si="125"/>
        <v>53212.1</v>
      </c>
      <c r="M385" s="19">
        <f t="shared" ref="M385:R385" si="126">SUM(M386:M388)</f>
        <v>51737.5</v>
      </c>
      <c r="N385" s="19">
        <f t="shared" si="126"/>
        <v>50477.8</v>
      </c>
      <c r="O385" s="19">
        <f t="shared" si="126"/>
        <v>48871.69999999999</v>
      </c>
      <c r="P385" s="19">
        <f t="shared" si="126"/>
        <v>51995.199999999997</v>
      </c>
      <c r="Q385" s="19">
        <f t="shared" si="126"/>
        <v>54155.5</v>
      </c>
      <c r="R385" s="19">
        <f t="shared" si="126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209"/>
      <c r="B386" s="234"/>
      <c r="C386" s="264"/>
      <c r="D386" s="17" t="s">
        <v>17</v>
      </c>
      <c r="E386" s="18">
        <f t="shared" si="117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209"/>
      <c r="B387" s="234"/>
      <c r="C387" s="264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209"/>
      <c r="B388" s="234"/>
      <c r="C388" s="264"/>
      <c r="D388" s="17" t="s">
        <v>19</v>
      </c>
      <c r="E388" s="18">
        <f t="shared" si="117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13"/>
      <c r="C389" s="265"/>
      <c r="D389" s="17" t="s">
        <v>21</v>
      </c>
      <c r="E389" s="18">
        <f t="shared" si="117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300" t="s">
        <v>84</v>
      </c>
      <c r="B390" s="277" t="s">
        <v>85</v>
      </c>
      <c r="C390" s="55"/>
      <c r="D390" s="14" t="s">
        <v>4</v>
      </c>
      <c r="E390" s="15">
        <f>SUM(G390:R390)</f>
        <v>157305.30000000002</v>
      </c>
      <c r="F390" s="16"/>
      <c r="G390" s="16">
        <f t="shared" ref="G390:L390" si="127">G395+G400</f>
        <v>15010.3</v>
      </c>
      <c r="H390" s="16">
        <f t="shared" si="127"/>
        <v>13722.2</v>
      </c>
      <c r="I390" s="16">
        <f t="shared" si="127"/>
        <v>15178.4</v>
      </c>
      <c r="J390" s="16">
        <f>J395+J400</f>
        <v>16395</v>
      </c>
      <c r="K390" s="16">
        <f t="shared" si="127"/>
        <v>15875.9</v>
      </c>
      <c r="L390" s="16">
        <f t="shared" si="127"/>
        <v>1328.8</v>
      </c>
      <c r="M390" s="16">
        <f t="shared" ref="M390:R390" si="128">M395+M400</f>
        <v>14108.5</v>
      </c>
      <c r="N390" s="16">
        <f t="shared" si="128"/>
        <v>8505.2999999999993</v>
      </c>
      <c r="O390" s="16">
        <f t="shared" si="128"/>
        <v>13308.1</v>
      </c>
      <c r="P390" s="16">
        <f t="shared" si="128"/>
        <v>14603.3</v>
      </c>
      <c r="Q390" s="16">
        <f t="shared" si="128"/>
        <v>14751.3</v>
      </c>
      <c r="R390" s="16">
        <f t="shared" si="128"/>
        <v>14518.2</v>
      </c>
      <c r="S390" s="85"/>
      <c r="T390" s="85"/>
      <c r="U390" s="85"/>
      <c r="V390" s="85"/>
      <c r="W390" s="2"/>
      <c r="X390" s="2"/>
    </row>
    <row r="391" spans="1:24" ht="30.75" customHeight="1" x14ac:dyDescent="0.25">
      <c r="A391" s="233"/>
      <c r="B391" s="281"/>
      <c r="C391" s="56"/>
      <c r="D391" s="17" t="s">
        <v>17</v>
      </c>
      <c r="E391" s="18">
        <f t="shared" si="117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233"/>
      <c r="B392" s="281"/>
      <c r="C392" s="56"/>
      <c r="D392" s="17" t="s">
        <v>18</v>
      </c>
      <c r="E392" s="18">
        <f t="shared" si="117"/>
        <v>103197.59999999999</v>
      </c>
      <c r="F392" s="16"/>
      <c r="G392" s="19">
        <f t="shared" ref="G392:L393" si="129">G397+G402</f>
        <v>9447.2000000000007</v>
      </c>
      <c r="H392" s="19">
        <f t="shared" si="129"/>
        <v>6816.3</v>
      </c>
      <c r="I392" s="19">
        <f t="shared" si="129"/>
        <v>7103.6</v>
      </c>
      <c r="J392" s="19">
        <f t="shared" si="129"/>
        <v>7657</v>
      </c>
      <c r="K392" s="19">
        <f t="shared" si="129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0">N397+N402</f>
        <v>7337</v>
      </c>
      <c r="O392" s="19">
        <f t="shared" si="130"/>
        <v>11409</v>
      </c>
      <c r="P392" s="19">
        <f t="shared" si="130"/>
        <v>13290.2</v>
      </c>
      <c r="Q392" s="19">
        <f t="shared" si="130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296"/>
      <c r="B393" s="234"/>
      <c r="C393" s="57"/>
      <c r="D393" s="17" t="s">
        <v>19</v>
      </c>
      <c r="E393" s="18">
        <f t="shared" si="117"/>
        <v>54107.7</v>
      </c>
      <c r="F393" s="16"/>
      <c r="G393" s="19">
        <f t="shared" si="129"/>
        <v>5563.1</v>
      </c>
      <c r="H393" s="19">
        <f t="shared" si="129"/>
        <v>6905.9</v>
      </c>
      <c r="I393" s="19">
        <f t="shared" si="129"/>
        <v>8074.8</v>
      </c>
      <c r="J393" s="19">
        <f t="shared" si="129"/>
        <v>8738</v>
      </c>
      <c r="K393" s="19">
        <f t="shared" si="129"/>
        <v>8494.1</v>
      </c>
      <c r="L393" s="19">
        <f t="shared" si="129"/>
        <v>1328.8</v>
      </c>
      <c r="M393" s="19">
        <f t="shared" si="130"/>
        <v>7930.7</v>
      </c>
      <c r="N393" s="19">
        <f t="shared" si="130"/>
        <v>1168.3</v>
      </c>
      <c r="O393" s="19">
        <f t="shared" si="130"/>
        <v>1899.1</v>
      </c>
      <c r="P393" s="19">
        <f t="shared" si="130"/>
        <v>1313.1</v>
      </c>
      <c r="Q393" s="19">
        <f t="shared" si="130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296"/>
      <c r="B394" s="234"/>
      <c r="C394" s="57"/>
      <c r="D394" s="23" t="s">
        <v>21</v>
      </c>
      <c r="E394" s="18">
        <f t="shared" si="117"/>
        <v>0</v>
      </c>
      <c r="F394" s="41"/>
      <c r="G394" s="25">
        <f t="shared" ref="G394:L394" si="131">G399</f>
        <v>0</v>
      </c>
      <c r="H394" s="25">
        <f t="shared" si="131"/>
        <v>0</v>
      </c>
      <c r="I394" s="25">
        <f t="shared" si="131"/>
        <v>0</v>
      </c>
      <c r="J394" s="25">
        <f t="shared" si="131"/>
        <v>0</v>
      </c>
      <c r="K394" s="25">
        <f t="shared" si="131"/>
        <v>0</v>
      </c>
      <c r="L394" s="25">
        <f t="shared" si="131"/>
        <v>0</v>
      </c>
      <c r="M394" s="25">
        <f t="shared" ref="M394:R394" si="132">M399</f>
        <v>0</v>
      </c>
      <c r="N394" s="25">
        <f t="shared" si="132"/>
        <v>0</v>
      </c>
      <c r="O394" s="25">
        <f t="shared" si="132"/>
        <v>0</v>
      </c>
      <c r="P394" s="25">
        <f t="shared" si="132"/>
        <v>0</v>
      </c>
      <c r="Q394" s="25">
        <f t="shared" si="132"/>
        <v>0</v>
      </c>
      <c r="R394" s="25">
        <f t="shared" si="132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216" t="s">
        <v>86</v>
      </c>
      <c r="B395" s="213" t="s">
        <v>87</v>
      </c>
      <c r="C395" s="246" t="s">
        <v>80</v>
      </c>
      <c r="D395" s="17" t="s">
        <v>29</v>
      </c>
      <c r="E395" s="18">
        <f>SUM(F395:R395)</f>
        <v>143139.4</v>
      </c>
      <c r="F395" s="19">
        <f t="shared" ref="F395:L395" si="133">SUM(F396:F398)</f>
        <v>0</v>
      </c>
      <c r="G395" s="19">
        <f t="shared" si="133"/>
        <v>12339.5</v>
      </c>
      <c r="H395" s="19">
        <f t="shared" si="133"/>
        <v>12722.2</v>
      </c>
      <c r="I395" s="19">
        <f t="shared" si="133"/>
        <v>14179.8</v>
      </c>
      <c r="J395" s="19">
        <f>SUM(J396:J398)</f>
        <v>15405.3</v>
      </c>
      <c r="K395" s="19">
        <f t="shared" si="133"/>
        <v>14727.199999999999</v>
      </c>
      <c r="L395" s="19">
        <f t="shared" si="133"/>
        <v>0</v>
      </c>
      <c r="M395" s="19">
        <f t="shared" ref="M395:R395" si="134">SUM(M396:M398)</f>
        <v>11105.5</v>
      </c>
      <c r="N395" s="19">
        <f t="shared" si="134"/>
        <v>7805.3</v>
      </c>
      <c r="O395" s="19">
        <f t="shared" si="134"/>
        <v>12442</v>
      </c>
      <c r="P395" s="19">
        <f t="shared" si="134"/>
        <v>14138.5</v>
      </c>
      <c r="Q395" s="19">
        <f t="shared" si="134"/>
        <v>14138.5</v>
      </c>
      <c r="R395" s="19">
        <f t="shared" si="134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2"/>
      <c r="B396" s="214"/>
      <c r="C396" s="247"/>
      <c r="D396" s="17" t="s">
        <v>17</v>
      </c>
      <c r="E396" s="18">
        <f t="shared" si="117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65" customHeight="1" x14ac:dyDescent="0.25">
      <c r="A397" s="215"/>
      <c r="B397" s="218"/>
      <c r="C397" s="247"/>
      <c r="D397" s="17" t="s">
        <v>18</v>
      </c>
      <c r="E397" s="18">
        <f t="shared" si="117"/>
        <v>103197.59999999999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19">
        <f>9330.9+3959.3</f>
        <v>13290.2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14"/>
      <c r="C398" s="247"/>
      <c r="D398" s="17" t="s">
        <v>19</v>
      </c>
      <c r="E398" s="18">
        <f t="shared" si="117"/>
        <v>39941.800000000003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19">
        <f>595.6+252.7</f>
        <v>848.3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135"/>
      <c r="C399" s="248"/>
      <c r="D399" s="17" t="s">
        <v>21</v>
      </c>
      <c r="E399" s="18">
        <f t="shared" si="117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119" t="s">
        <v>88</v>
      </c>
      <c r="B400" s="301" t="s">
        <v>89</v>
      </c>
      <c r="C400" s="246" t="s">
        <v>90</v>
      </c>
      <c r="D400" s="17" t="s">
        <v>29</v>
      </c>
      <c r="E400" s="18">
        <f t="shared" si="117"/>
        <v>14165.9</v>
      </c>
      <c r="F400" s="19">
        <f t="shared" ref="F400:Q400" si="135">SUM(F401:F403)</f>
        <v>0</v>
      </c>
      <c r="G400" s="19">
        <f t="shared" si="135"/>
        <v>2670.8</v>
      </c>
      <c r="H400" s="19">
        <f t="shared" si="135"/>
        <v>1000</v>
      </c>
      <c r="I400" s="19">
        <f t="shared" si="135"/>
        <v>998.6</v>
      </c>
      <c r="J400" s="19">
        <f t="shared" si="135"/>
        <v>989.7</v>
      </c>
      <c r="K400" s="19">
        <f t="shared" si="135"/>
        <v>1148.7</v>
      </c>
      <c r="L400" s="19">
        <f t="shared" si="135"/>
        <v>1328.8</v>
      </c>
      <c r="M400" s="19">
        <f t="shared" si="135"/>
        <v>3003</v>
      </c>
      <c r="N400" s="19">
        <f t="shared" si="135"/>
        <v>700</v>
      </c>
      <c r="O400" s="19">
        <f t="shared" si="135"/>
        <v>866.1</v>
      </c>
      <c r="P400" s="19">
        <f t="shared" si="135"/>
        <v>464.8</v>
      </c>
      <c r="Q400" s="19">
        <f t="shared" si="135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120"/>
      <c r="B401" s="234"/>
      <c r="C401" s="247"/>
      <c r="D401" s="17" t="s">
        <v>17</v>
      </c>
      <c r="E401" s="18">
        <f t="shared" si="117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120"/>
      <c r="B402" s="234"/>
      <c r="C402" s="247"/>
      <c r="D402" s="17" t="s">
        <v>18</v>
      </c>
      <c r="E402" s="18">
        <f t="shared" si="117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120"/>
      <c r="B403" s="234"/>
      <c r="C403" s="247"/>
      <c r="D403" s="17" t="s">
        <v>19</v>
      </c>
      <c r="E403" s="18">
        <f>SUM(F403:R403)</f>
        <v>14165.9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19">
        <v>464.8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135"/>
      <c r="B404" s="235"/>
      <c r="C404" s="248"/>
      <c r="D404" s="17" t="s">
        <v>21</v>
      </c>
      <c r="E404" s="18">
        <f t="shared" si="117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275" t="s">
        <v>91</v>
      </c>
      <c r="B405" s="298" t="s">
        <v>42</v>
      </c>
      <c r="C405" s="249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6">SUM(G406:G408)</f>
        <v>0</v>
      </c>
      <c r="H405" s="19">
        <f t="shared" si="136"/>
        <v>0</v>
      </c>
      <c r="I405" s="19">
        <f t="shared" si="136"/>
        <v>0</v>
      </c>
      <c r="J405" s="19">
        <f t="shared" si="136"/>
        <v>0</v>
      </c>
      <c r="K405" s="19">
        <f t="shared" si="136"/>
        <v>0</v>
      </c>
      <c r="L405" s="19">
        <f t="shared" si="136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275"/>
      <c r="B406" s="230"/>
      <c r="C406" s="250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275"/>
      <c r="B407" s="230"/>
      <c r="C407" s="250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275"/>
      <c r="B408" s="230"/>
      <c r="C408" s="250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276"/>
      <c r="B409" s="230"/>
      <c r="C409" s="251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217" t="s">
        <v>92</v>
      </c>
      <c r="B410" s="219" t="s">
        <v>93</v>
      </c>
      <c r="C410" s="58"/>
      <c r="D410" s="14" t="s">
        <v>4</v>
      </c>
      <c r="E410" s="15">
        <f>SUM(G410:R410)</f>
        <v>6375.5</v>
      </c>
      <c r="F410" s="16"/>
      <c r="G410" s="16">
        <f t="shared" ref="G410:L410" si="137">G415</f>
        <v>0</v>
      </c>
      <c r="H410" s="16">
        <f t="shared" si="137"/>
        <v>0</v>
      </c>
      <c r="I410" s="16">
        <f t="shared" si="137"/>
        <v>0</v>
      </c>
      <c r="J410" s="16">
        <f t="shared" si="137"/>
        <v>0</v>
      </c>
      <c r="K410" s="16">
        <f t="shared" si="137"/>
        <v>537.79999999999995</v>
      </c>
      <c r="L410" s="16">
        <f t="shared" si="137"/>
        <v>252.70000000000002</v>
      </c>
      <c r="M410" s="16">
        <f t="shared" ref="M410:R410" si="138">M415</f>
        <v>235.4</v>
      </c>
      <c r="N410" s="16">
        <f t="shared" si="138"/>
        <v>1059.2000000000003</v>
      </c>
      <c r="O410" s="16">
        <f t="shared" si="138"/>
        <v>1801.6</v>
      </c>
      <c r="P410" s="16">
        <f t="shared" si="138"/>
        <v>1255.0999999999999</v>
      </c>
      <c r="Q410" s="16">
        <f t="shared" si="138"/>
        <v>759.5</v>
      </c>
      <c r="R410" s="16">
        <f t="shared" si="138"/>
        <v>474.2</v>
      </c>
      <c r="S410" s="85"/>
      <c r="T410" s="85"/>
      <c r="U410" s="85"/>
      <c r="V410" s="85"/>
      <c r="W410" s="2"/>
      <c r="X410" s="2"/>
    </row>
    <row r="411" spans="1:24" ht="35.65" customHeight="1" x14ac:dyDescent="0.25">
      <c r="A411" s="84"/>
      <c r="B411" s="220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84"/>
      <c r="B412" s="220"/>
      <c r="C412" s="42"/>
      <c r="D412" s="17" t="s">
        <v>18</v>
      </c>
      <c r="E412" s="18">
        <f t="shared" ref="E412:E417" si="139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4"/>
      <c r="B413" s="220"/>
      <c r="C413" s="59"/>
      <c r="D413" s="17" t="s">
        <v>19</v>
      </c>
      <c r="E413" s="18">
        <f t="shared" si="139"/>
        <v>6375.5</v>
      </c>
      <c r="F413" s="16"/>
      <c r="G413" s="19">
        <f t="shared" ref="G413:L413" si="140">G418</f>
        <v>0</v>
      </c>
      <c r="H413" s="19">
        <f t="shared" si="140"/>
        <v>0</v>
      </c>
      <c r="I413" s="19">
        <f t="shared" si="140"/>
        <v>0</v>
      </c>
      <c r="J413" s="19">
        <f t="shared" si="140"/>
        <v>0</v>
      </c>
      <c r="K413" s="19">
        <f t="shared" si="140"/>
        <v>537.79999999999995</v>
      </c>
      <c r="L413" s="19">
        <f t="shared" si="140"/>
        <v>252.70000000000002</v>
      </c>
      <c r="M413" s="19">
        <f t="shared" ref="M413:R413" si="141">M418</f>
        <v>235.4</v>
      </c>
      <c r="N413" s="19">
        <f t="shared" si="141"/>
        <v>1059.2000000000003</v>
      </c>
      <c r="O413" s="19">
        <f t="shared" si="141"/>
        <v>1801.6</v>
      </c>
      <c r="P413" s="19">
        <f t="shared" si="141"/>
        <v>1255.0999999999999</v>
      </c>
      <c r="Q413" s="19">
        <f t="shared" si="141"/>
        <v>759.5</v>
      </c>
      <c r="R413" s="19">
        <f t="shared" si="141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2"/>
      <c r="B414" s="221"/>
      <c r="C414" s="42"/>
      <c r="D414" s="17" t="s">
        <v>21</v>
      </c>
      <c r="E414" s="18">
        <f t="shared" si="139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22" t="s">
        <v>94</v>
      </c>
      <c r="B415" s="267" t="s">
        <v>95</v>
      </c>
      <c r="C415" s="246" t="s">
        <v>96</v>
      </c>
      <c r="D415" s="17" t="s">
        <v>29</v>
      </c>
      <c r="E415" s="18">
        <f t="shared" si="139"/>
        <v>6375.5</v>
      </c>
      <c r="F415" s="19">
        <f>SUM(F416:F418)</f>
        <v>0</v>
      </c>
      <c r="G415" s="19">
        <f t="shared" ref="G415:L415" si="142">SUM(G416:G418)</f>
        <v>0</v>
      </c>
      <c r="H415" s="19">
        <f t="shared" si="142"/>
        <v>0</v>
      </c>
      <c r="I415" s="19">
        <f t="shared" si="142"/>
        <v>0</v>
      </c>
      <c r="J415" s="19">
        <f t="shared" si="142"/>
        <v>0</v>
      </c>
      <c r="K415" s="19">
        <f t="shared" si="142"/>
        <v>537.79999999999995</v>
      </c>
      <c r="L415" s="19">
        <f t="shared" si="142"/>
        <v>252.70000000000002</v>
      </c>
      <c r="M415" s="19">
        <f t="shared" ref="M415:R415" si="143">SUM(M416:M418)</f>
        <v>235.4</v>
      </c>
      <c r="N415" s="19">
        <f t="shared" si="143"/>
        <v>1059.2000000000003</v>
      </c>
      <c r="O415" s="19">
        <f t="shared" si="143"/>
        <v>1801.6</v>
      </c>
      <c r="P415" s="19">
        <f t="shared" si="143"/>
        <v>1255.0999999999999</v>
      </c>
      <c r="Q415" s="19">
        <f t="shared" si="143"/>
        <v>759.5</v>
      </c>
      <c r="R415" s="19">
        <f t="shared" si="143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234"/>
      <c r="C416" s="247"/>
      <c r="D416" s="17" t="s">
        <v>17</v>
      </c>
      <c r="E416" s="18">
        <f t="shared" si="139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299"/>
      <c r="B417" s="234"/>
      <c r="C417" s="247"/>
      <c r="D417" s="17" t="s">
        <v>18</v>
      </c>
      <c r="E417" s="18">
        <f t="shared" si="139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299"/>
      <c r="B418" s="234"/>
      <c r="C418" s="247"/>
      <c r="D418" s="17" t="s">
        <v>19</v>
      </c>
      <c r="E418" s="18">
        <f>SUM(F418:R418)</f>
        <v>6375.5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9">
        <v>1255.0999999999999</v>
      </c>
      <c r="Q418" s="19">
        <v>759.5</v>
      </c>
      <c r="R418" s="19"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64"/>
      <c r="C419" s="248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287" t="s">
        <v>97</v>
      </c>
      <c r="B420" s="289" t="s">
        <v>98</v>
      </c>
      <c r="C420" s="60"/>
      <c r="D420" s="23" t="s">
        <v>4</v>
      </c>
      <c r="E420" s="24">
        <f t="shared" ref="E420:E429" si="144">SUM(F420:L420)</f>
        <v>0</v>
      </c>
      <c r="F420" s="19">
        <f>SUM(F421:F423)</f>
        <v>0</v>
      </c>
      <c r="G420" s="19">
        <f t="shared" ref="G420:L420" si="145">SUM(G421:G423)</f>
        <v>0</v>
      </c>
      <c r="H420" s="19">
        <f t="shared" si="145"/>
        <v>0</v>
      </c>
      <c r="I420" s="19">
        <f t="shared" si="145"/>
        <v>0</v>
      </c>
      <c r="J420" s="19">
        <f t="shared" si="145"/>
        <v>0</v>
      </c>
      <c r="K420" s="19">
        <f t="shared" si="145"/>
        <v>0</v>
      </c>
      <c r="L420" s="19">
        <f t="shared" si="145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288"/>
      <c r="B421" s="290"/>
      <c r="C421" s="61"/>
      <c r="D421" s="17" t="s">
        <v>45</v>
      </c>
      <c r="E421" s="18">
        <f t="shared" si="144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288"/>
      <c r="B422" s="290"/>
      <c r="C422" s="61"/>
      <c r="D422" s="17" t="s">
        <v>46</v>
      </c>
      <c r="E422" s="18">
        <f t="shared" si="144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288"/>
      <c r="B423" s="290"/>
      <c r="C423" s="61"/>
      <c r="D423" s="17" t="s">
        <v>47</v>
      </c>
      <c r="E423" s="18">
        <f t="shared" si="144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40"/>
      <c r="B424" s="141"/>
      <c r="C424" s="61"/>
      <c r="D424" s="17" t="s">
        <v>48</v>
      </c>
      <c r="E424" s="18">
        <f t="shared" si="144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274" t="s">
        <v>99</v>
      </c>
      <c r="B425" s="291" t="s">
        <v>63</v>
      </c>
      <c r="C425" s="249" t="s">
        <v>100</v>
      </c>
      <c r="D425" s="17" t="s">
        <v>29</v>
      </c>
      <c r="E425" s="18">
        <f t="shared" si="144"/>
        <v>0</v>
      </c>
      <c r="F425" s="19">
        <f>SUM(F426:F428)</f>
        <v>0</v>
      </c>
      <c r="G425" s="19">
        <f t="shared" ref="G425:L425" si="146">SUM(G426:G428)</f>
        <v>0</v>
      </c>
      <c r="H425" s="19">
        <f t="shared" si="146"/>
        <v>0</v>
      </c>
      <c r="I425" s="19">
        <f t="shared" si="146"/>
        <v>0</v>
      </c>
      <c r="J425" s="19">
        <f t="shared" si="146"/>
        <v>0</v>
      </c>
      <c r="K425" s="19">
        <f t="shared" si="146"/>
        <v>0</v>
      </c>
      <c r="L425" s="19">
        <f t="shared" si="146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275"/>
      <c r="B426" s="277"/>
      <c r="C426" s="250"/>
      <c r="D426" s="17" t="s">
        <v>17</v>
      </c>
      <c r="E426" s="18">
        <f t="shared" si="144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275"/>
      <c r="B427" s="277"/>
      <c r="C427" s="250"/>
      <c r="D427" s="17" t="s">
        <v>18</v>
      </c>
      <c r="E427" s="18">
        <f t="shared" si="144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275"/>
      <c r="B428" s="277"/>
      <c r="C428" s="250"/>
      <c r="D428" s="17" t="s">
        <v>19</v>
      </c>
      <c r="E428" s="18">
        <f t="shared" si="144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276"/>
      <c r="B429" s="277"/>
      <c r="C429" s="251"/>
      <c r="D429" s="17" t="s">
        <v>21</v>
      </c>
      <c r="E429" s="18">
        <f t="shared" si="144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43" t="s">
        <v>101</v>
      </c>
      <c r="B430" s="302" t="s">
        <v>152</v>
      </c>
      <c r="C430" s="297" t="s">
        <v>102</v>
      </c>
      <c r="D430" s="14" t="s">
        <v>4</v>
      </c>
      <c r="E430" s="62">
        <f>SUM(G430:R430)</f>
        <v>1314904</v>
      </c>
      <c r="F430" s="16">
        <f>SUM(F431:F433)</f>
        <v>0</v>
      </c>
      <c r="G430" s="16">
        <f t="shared" ref="G430:L430" si="147">SUM(G431:G433)</f>
        <v>62723.8</v>
      </c>
      <c r="H430" s="16">
        <f t="shared" si="147"/>
        <v>67226.7</v>
      </c>
      <c r="I430" s="16">
        <f t="shared" si="147"/>
        <v>68559.900000000009</v>
      </c>
      <c r="J430" s="16">
        <f t="shared" si="147"/>
        <v>71412.5</v>
      </c>
      <c r="K430" s="16">
        <f t="shared" si="147"/>
        <v>82842.099999999991</v>
      </c>
      <c r="L430" s="16">
        <f t="shared" si="147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157872.4</v>
      </c>
      <c r="Q430" s="16">
        <f>SUM(Q431:Q433)</f>
        <v>162188.5</v>
      </c>
      <c r="R430" s="16">
        <f>SUM(R431:R433)</f>
        <v>169215.1</v>
      </c>
      <c r="S430" s="85"/>
      <c r="T430" s="85"/>
      <c r="U430" s="85"/>
      <c r="V430" s="85"/>
      <c r="W430" s="2"/>
      <c r="X430" s="2"/>
      <c r="BC430" s="2"/>
    </row>
    <row r="431" spans="1:55" ht="33.4" customHeight="1" x14ac:dyDescent="0.25">
      <c r="A431" s="111"/>
      <c r="B431" s="303"/>
      <c r="C431" s="247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8">G473</f>
        <v>0</v>
      </c>
      <c r="H431" s="19">
        <f t="shared" si="148"/>
        <v>0</v>
      </c>
      <c r="I431" s="19">
        <f t="shared" si="148"/>
        <v>0</v>
      </c>
      <c r="J431" s="19">
        <f t="shared" si="148"/>
        <v>0</v>
      </c>
      <c r="K431" s="19">
        <f t="shared" si="148"/>
        <v>0</v>
      </c>
      <c r="L431" s="19">
        <f t="shared" si="148"/>
        <v>0</v>
      </c>
      <c r="M431" s="19">
        <f t="shared" si="148"/>
        <v>0</v>
      </c>
      <c r="N431" s="19">
        <f t="shared" si="148"/>
        <v>0</v>
      </c>
      <c r="O431" s="19">
        <f t="shared" si="148"/>
        <v>0</v>
      </c>
      <c r="P431" s="19">
        <f t="shared" si="148"/>
        <v>0</v>
      </c>
      <c r="Q431" s="19">
        <f t="shared" si="148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11"/>
      <c r="B432" s="303"/>
      <c r="C432" s="247"/>
      <c r="D432" s="17" t="s">
        <v>18</v>
      </c>
      <c r="E432" s="18">
        <f t="shared" ref="E432:E454" si="149">SUM(F432:R432)</f>
        <v>0</v>
      </c>
      <c r="F432" s="19">
        <f>F474</f>
        <v>0</v>
      </c>
      <c r="G432" s="19">
        <f t="shared" si="148"/>
        <v>0</v>
      </c>
      <c r="H432" s="19">
        <f t="shared" si="148"/>
        <v>0</v>
      </c>
      <c r="I432" s="19">
        <f t="shared" si="148"/>
        <v>0</v>
      </c>
      <c r="J432" s="19">
        <f t="shared" si="148"/>
        <v>0</v>
      </c>
      <c r="K432" s="19">
        <f t="shared" si="148"/>
        <v>0</v>
      </c>
      <c r="L432" s="19">
        <f t="shared" si="148"/>
        <v>0</v>
      </c>
      <c r="M432" s="19">
        <f t="shared" si="148"/>
        <v>0</v>
      </c>
      <c r="N432" s="19">
        <f t="shared" si="148"/>
        <v>0</v>
      </c>
      <c r="O432" s="19">
        <f t="shared" si="148"/>
        <v>0</v>
      </c>
      <c r="P432" s="19">
        <f t="shared" si="148"/>
        <v>0</v>
      </c>
      <c r="Q432" s="19">
        <f t="shared" si="148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11"/>
      <c r="B433" s="303"/>
      <c r="C433" s="247"/>
      <c r="D433" s="17" t="s">
        <v>19</v>
      </c>
      <c r="E433" s="18">
        <f t="shared" si="149"/>
        <v>1314904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0">M445+M452+M475+M480+M485</f>
        <v>114579.30000000002</v>
      </c>
      <c r="N433" s="19">
        <f t="shared" si="150"/>
        <v>119499.09999999999</v>
      </c>
      <c r="O433" s="19">
        <f t="shared" si="150"/>
        <v>138030.9</v>
      </c>
      <c r="P433" s="19">
        <f t="shared" si="150"/>
        <v>157872.4</v>
      </c>
      <c r="Q433" s="19">
        <f t="shared" si="150"/>
        <v>162188.5</v>
      </c>
      <c r="R433" s="19">
        <f t="shared" si="150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11"/>
      <c r="B434" s="158"/>
      <c r="C434" s="247"/>
      <c r="D434" s="17" t="s">
        <v>20</v>
      </c>
      <c r="E434" s="18">
        <f t="shared" si="149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35"/>
      <c r="B435" s="156"/>
      <c r="C435" s="248"/>
      <c r="D435" s="17" t="s">
        <v>21</v>
      </c>
      <c r="E435" s="18">
        <f t="shared" si="149"/>
        <v>0</v>
      </c>
      <c r="F435" s="19"/>
      <c r="G435" s="19">
        <f t="shared" ref="G435:L435" si="151">G447+G454+G459+G476+G481</f>
        <v>0</v>
      </c>
      <c r="H435" s="19">
        <f t="shared" si="151"/>
        <v>0</v>
      </c>
      <c r="I435" s="19">
        <f t="shared" si="151"/>
        <v>0</v>
      </c>
      <c r="J435" s="19">
        <f t="shared" si="151"/>
        <v>0</v>
      </c>
      <c r="K435" s="19">
        <f t="shared" si="151"/>
        <v>0</v>
      </c>
      <c r="L435" s="19">
        <f t="shared" si="151"/>
        <v>0</v>
      </c>
      <c r="M435" s="19">
        <f t="shared" ref="M435:R435" si="152">M447+M454+M459+M476+M481</f>
        <v>0</v>
      </c>
      <c r="N435" s="19">
        <f t="shared" si="152"/>
        <v>0</v>
      </c>
      <c r="O435" s="19">
        <f t="shared" si="152"/>
        <v>0</v>
      </c>
      <c r="P435" s="19">
        <f t="shared" si="152"/>
        <v>0</v>
      </c>
      <c r="Q435" s="19">
        <f t="shared" si="152"/>
        <v>0</v>
      </c>
      <c r="R435" s="19">
        <f t="shared" si="152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44" t="s">
        <v>103</v>
      </c>
      <c r="B436" s="63" t="s">
        <v>104</v>
      </c>
      <c r="C436" s="58"/>
      <c r="D436" s="14" t="s">
        <v>4</v>
      </c>
      <c r="E436" s="15">
        <f>SUM(G436:Q436)</f>
        <v>1100400.2</v>
      </c>
      <c r="F436" s="16"/>
      <c r="G436" s="16">
        <f t="shared" ref="G436:L436" si="153">G442+G449</f>
        <v>62723.8</v>
      </c>
      <c r="H436" s="16">
        <f t="shared" si="153"/>
        <v>64890.400000000001</v>
      </c>
      <c r="I436" s="16">
        <f t="shared" si="153"/>
        <v>66924.600000000006</v>
      </c>
      <c r="J436" s="16">
        <f t="shared" si="153"/>
        <v>69411.899999999994</v>
      </c>
      <c r="K436" s="16">
        <f t="shared" si="153"/>
        <v>80351.399999999994</v>
      </c>
      <c r="L436" s="16">
        <f t="shared" si="153"/>
        <v>97487</v>
      </c>
      <c r="M436" s="16">
        <f t="shared" ref="M436:R436" si="154">M442+M449</f>
        <v>110843.1</v>
      </c>
      <c r="N436" s="16">
        <f t="shared" si="154"/>
        <v>113815.09999999999</v>
      </c>
      <c r="O436" s="16">
        <f t="shared" si="154"/>
        <v>130107.6</v>
      </c>
      <c r="P436" s="16">
        <f t="shared" si="154"/>
        <v>149916</v>
      </c>
      <c r="Q436" s="16">
        <f t="shared" si="154"/>
        <v>153929.29999999999</v>
      </c>
      <c r="R436" s="16">
        <f t="shared" si="154"/>
        <v>161426.70000000001</v>
      </c>
      <c r="S436" s="85"/>
      <c r="T436" s="85"/>
      <c r="U436" s="85"/>
      <c r="V436" s="85"/>
      <c r="W436" s="2"/>
      <c r="X436" s="2"/>
    </row>
    <row r="437" spans="1:55" ht="34.9" customHeight="1" x14ac:dyDescent="0.25">
      <c r="A437" s="120"/>
      <c r="B437" s="129"/>
      <c r="C437" s="38"/>
      <c r="D437" s="17" t="s">
        <v>17</v>
      </c>
      <c r="E437" s="18">
        <f t="shared" si="149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20"/>
      <c r="B438" s="129"/>
      <c r="C438" s="38"/>
      <c r="D438" s="17" t="s">
        <v>18</v>
      </c>
      <c r="E438" s="18">
        <f t="shared" si="149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20"/>
      <c r="B439" s="129"/>
      <c r="C439" s="42"/>
      <c r="D439" s="17" t="s">
        <v>19</v>
      </c>
      <c r="E439" s="18">
        <f t="shared" si="149"/>
        <v>1261826.8999999999</v>
      </c>
      <c r="F439" s="16"/>
      <c r="G439" s="19">
        <f t="shared" ref="G439:Q440" si="155">G445+G452</f>
        <v>62723.8</v>
      </c>
      <c r="H439" s="19">
        <f t="shared" si="155"/>
        <v>64890.400000000001</v>
      </c>
      <c r="I439" s="19">
        <f t="shared" si="155"/>
        <v>66924.600000000006</v>
      </c>
      <c r="J439" s="19">
        <f t="shared" si="155"/>
        <v>69411.899999999994</v>
      </c>
      <c r="K439" s="19">
        <f t="shared" si="155"/>
        <v>80351.399999999994</v>
      </c>
      <c r="L439" s="19">
        <f t="shared" si="155"/>
        <v>97487</v>
      </c>
      <c r="M439" s="19">
        <f t="shared" si="155"/>
        <v>110843.1</v>
      </c>
      <c r="N439" s="19">
        <f t="shared" si="155"/>
        <v>113815.09999999999</v>
      </c>
      <c r="O439" s="19">
        <f t="shared" si="155"/>
        <v>130107.6</v>
      </c>
      <c r="P439" s="19">
        <f t="shared" si="155"/>
        <v>149916</v>
      </c>
      <c r="Q439" s="19">
        <f t="shared" si="155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20"/>
      <c r="B440" s="129"/>
      <c r="C440" s="42"/>
      <c r="D440" s="23" t="s">
        <v>20</v>
      </c>
      <c r="E440" s="18">
        <f t="shared" si="149"/>
        <v>38.599999999999994</v>
      </c>
      <c r="F440" s="41"/>
      <c r="G440" s="25">
        <f t="shared" si="155"/>
        <v>38.599999999999994</v>
      </c>
      <c r="H440" s="25">
        <f t="shared" si="155"/>
        <v>0</v>
      </c>
      <c r="I440" s="25">
        <f t="shared" si="155"/>
        <v>0</v>
      </c>
      <c r="J440" s="25">
        <f t="shared" si="155"/>
        <v>0</v>
      </c>
      <c r="K440" s="25">
        <f t="shared" si="155"/>
        <v>0</v>
      </c>
      <c r="L440" s="25">
        <f t="shared" si="155"/>
        <v>0</v>
      </c>
      <c r="M440" s="25">
        <f t="shared" si="155"/>
        <v>0</v>
      </c>
      <c r="N440" s="25">
        <f t="shared" si="155"/>
        <v>0</v>
      </c>
      <c r="O440" s="25">
        <f t="shared" si="155"/>
        <v>0</v>
      </c>
      <c r="P440" s="25">
        <f t="shared" si="155"/>
        <v>0</v>
      </c>
      <c r="Q440" s="25">
        <f t="shared" si="155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45"/>
      <c r="B441" s="162"/>
      <c r="C441" s="38"/>
      <c r="D441" s="17" t="s">
        <v>21</v>
      </c>
      <c r="E441" s="18">
        <f t="shared" si="149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07" t="s">
        <v>105</v>
      </c>
      <c r="B442" s="285" t="s">
        <v>106</v>
      </c>
      <c r="C442" s="246" t="s">
        <v>80</v>
      </c>
      <c r="D442" s="17" t="s">
        <v>29</v>
      </c>
      <c r="E442" s="18">
        <f t="shared" si="149"/>
        <v>399428.60000000003</v>
      </c>
      <c r="F442" s="19"/>
      <c r="G442" s="19">
        <f t="shared" ref="G442:L442" si="156">G445</f>
        <v>20233.3</v>
      </c>
      <c r="H442" s="19">
        <f t="shared" si="156"/>
        <v>20012.599999999999</v>
      </c>
      <c r="I442" s="19">
        <f t="shared" si="156"/>
        <v>20236</v>
      </c>
      <c r="J442" s="19">
        <f t="shared" si="156"/>
        <v>21467.200000000001</v>
      </c>
      <c r="K442" s="19">
        <f t="shared" si="156"/>
        <v>25212.6</v>
      </c>
      <c r="L442" s="19">
        <f t="shared" si="156"/>
        <v>29593.7</v>
      </c>
      <c r="M442" s="19">
        <f t="shared" ref="M442:R442" si="157">M445</f>
        <v>36492.300000000003</v>
      </c>
      <c r="N442" s="19">
        <f t="shared" si="157"/>
        <v>38308.5</v>
      </c>
      <c r="O442" s="19">
        <f t="shared" si="157"/>
        <v>41151.599999999999</v>
      </c>
      <c r="P442" s="19">
        <f t="shared" si="157"/>
        <v>47788.5</v>
      </c>
      <c r="Q442" s="19">
        <f t="shared" si="157"/>
        <v>47609.8</v>
      </c>
      <c r="R442" s="19">
        <f t="shared" si="157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29"/>
      <c r="B443" s="286"/>
      <c r="C443" s="264"/>
      <c r="D443" s="17" t="s">
        <v>17</v>
      </c>
      <c r="E443" s="18">
        <f t="shared" si="149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29"/>
      <c r="B444" s="286"/>
      <c r="C444" s="264"/>
      <c r="D444" s="17" t="s">
        <v>18</v>
      </c>
      <c r="E444" s="18">
        <f t="shared" si="149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20"/>
      <c r="B445" s="130"/>
      <c r="C445" s="264"/>
      <c r="D445" s="17" t="s">
        <v>19</v>
      </c>
      <c r="E445" s="18">
        <f t="shared" si="149"/>
        <v>399428.60000000003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6">
        <f>39765.9+200+239.5-149.5+1095.7</f>
        <v>41151.599999999999</v>
      </c>
      <c r="P445" s="174">
        <f>44936.9+2851.6</f>
        <v>47788.5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120"/>
      <c r="B446" s="130"/>
      <c r="C446" s="264"/>
      <c r="D446" s="17" t="s">
        <v>20</v>
      </c>
      <c r="E446" s="18">
        <f t="shared" si="149"/>
        <v>1.3</v>
      </c>
      <c r="F446" s="19"/>
      <c r="G446" s="19">
        <v>1.3</v>
      </c>
      <c r="H446" s="19">
        <f t="shared" ref="H446:Q446" si="158">H453+H459</f>
        <v>0</v>
      </c>
      <c r="I446" s="19">
        <f t="shared" si="158"/>
        <v>0</v>
      </c>
      <c r="J446" s="19">
        <f t="shared" si="158"/>
        <v>0</v>
      </c>
      <c r="K446" s="19">
        <f t="shared" si="158"/>
        <v>0</v>
      </c>
      <c r="L446" s="19">
        <f t="shared" si="158"/>
        <v>0</v>
      </c>
      <c r="M446" s="19">
        <f t="shared" si="158"/>
        <v>0</v>
      </c>
      <c r="N446" s="19">
        <f t="shared" si="158"/>
        <v>0</v>
      </c>
      <c r="O446" s="19">
        <f t="shared" si="158"/>
        <v>0</v>
      </c>
      <c r="P446" s="19">
        <f t="shared" si="158"/>
        <v>0</v>
      </c>
      <c r="Q446" s="19">
        <f t="shared" si="158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35"/>
      <c r="B447" s="135"/>
      <c r="C447" s="265"/>
      <c r="D447" s="17" t="s">
        <v>21</v>
      </c>
      <c r="E447" s="18">
        <f t="shared" si="149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4" t="s">
        <v>107</v>
      </c>
      <c r="B448" s="149" t="s">
        <v>108</v>
      </c>
      <c r="C448" s="131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5"/>
      <c r="T448" s="85"/>
      <c r="U448" s="85"/>
      <c r="V448" s="85"/>
      <c r="W448" s="2"/>
      <c r="X448" s="2"/>
    </row>
    <row r="449" spans="1:24" ht="31.7" customHeight="1" x14ac:dyDescent="0.25">
      <c r="A449" s="243" t="s">
        <v>109</v>
      </c>
      <c r="B449" s="245" t="s">
        <v>110</v>
      </c>
      <c r="C449" s="246" t="s">
        <v>75</v>
      </c>
      <c r="D449" s="17" t="s">
        <v>29</v>
      </c>
      <c r="E449" s="18">
        <f t="shared" si="149"/>
        <v>862398.29999999993</v>
      </c>
      <c r="F449" s="19"/>
      <c r="G449" s="19">
        <f t="shared" ref="G449:L449" si="159">G452</f>
        <v>42490.500000000007</v>
      </c>
      <c r="H449" s="19">
        <f t="shared" si="159"/>
        <v>44877.8</v>
      </c>
      <c r="I449" s="19">
        <f t="shared" si="159"/>
        <v>46688.6</v>
      </c>
      <c r="J449" s="19">
        <f t="shared" si="159"/>
        <v>47944.7</v>
      </c>
      <c r="K449" s="19">
        <f t="shared" si="159"/>
        <v>55138.8</v>
      </c>
      <c r="L449" s="19">
        <f t="shared" si="159"/>
        <v>67893.3</v>
      </c>
      <c r="M449" s="19">
        <f t="shared" ref="M449:R449" si="160">M452</f>
        <v>74350.8</v>
      </c>
      <c r="N449" s="19">
        <f t="shared" si="160"/>
        <v>75506.599999999991</v>
      </c>
      <c r="O449" s="19">
        <f t="shared" si="160"/>
        <v>88956</v>
      </c>
      <c r="P449" s="19">
        <f t="shared" si="160"/>
        <v>102127.5</v>
      </c>
      <c r="Q449" s="19">
        <f t="shared" si="160"/>
        <v>106319.5</v>
      </c>
      <c r="R449" s="19">
        <f t="shared" si="160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244"/>
      <c r="B450" s="233"/>
      <c r="C450" s="247"/>
      <c r="D450" s="17" t="s">
        <v>17</v>
      </c>
      <c r="E450" s="18">
        <f t="shared" si="149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244"/>
      <c r="B451" s="233"/>
      <c r="C451" s="247"/>
      <c r="D451" s="17" t="s">
        <v>18</v>
      </c>
      <c r="E451" s="18">
        <f t="shared" si="149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2" customHeight="1" x14ac:dyDescent="0.25">
      <c r="A452" s="244"/>
      <c r="B452" s="233"/>
      <c r="C452" s="247"/>
      <c r="D452" s="17" t="s">
        <v>19</v>
      </c>
      <c r="E452" s="18">
        <f t="shared" si="149"/>
        <v>862398.29999999993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9">
        <v>102127.5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71"/>
      <c r="B453" s="165"/>
      <c r="C453" s="247"/>
      <c r="D453" s="17" t="s">
        <v>20</v>
      </c>
      <c r="E453" s="18">
        <f t="shared" si="149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5"/>
      <c r="B454" s="167"/>
      <c r="C454" s="248"/>
      <c r="D454" s="17" t="s">
        <v>21</v>
      </c>
      <c r="E454" s="18">
        <f t="shared" si="149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5" t="s">
        <v>111</v>
      </c>
      <c r="B455" s="230" t="s">
        <v>112</v>
      </c>
      <c r="C455" s="249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1">G458</f>
        <v>0</v>
      </c>
      <c r="H455" s="19">
        <f t="shared" si="161"/>
        <v>0</v>
      </c>
      <c r="I455" s="19">
        <f t="shared" si="161"/>
        <v>0</v>
      </c>
      <c r="J455" s="19">
        <f t="shared" si="161"/>
        <v>0</v>
      </c>
      <c r="K455" s="19">
        <f t="shared" si="161"/>
        <v>0</v>
      </c>
      <c r="L455" s="19">
        <f t="shared" si="161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5"/>
      <c r="B456" s="233"/>
      <c r="C456" s="250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5"/>
      <c r="B457" s="233"/>
      <c r="C457" s="250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6"/>
      <c r="B458" s="233"/>
      <c r="C458" s="250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63"/>
      <c r="B459" s="142"/>
      <c r="C459" s="251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6" t="s">
        <v>114</v>
      </c>
      <c r="B460" s="67" t="s">
        <v>115</v>
      </c>
      <c r="C460" s="138"/>
      <c r="D460" s="14" t="s">
        <v>4</v>
      </c>
      <c r="E460" s="15">
        <f>SUM(E461:E463)</f>
        <v>0</v>
      </c>
      <c r="F460" s="16"/>
      <c r="G460" s="16">
        <f t="shared" ref="G460:M460" si="162">G461</f>
        <v>0</v>
      </c>
      <c r="H460" s="16">
        <f t="shared" si="162"/>
        <v>0</v>
      </c>
      <c r="I460" s="16">
        <f t="shared" si="162"/>
        <v>0</v>
      </c>
      <c r="J460" s="16">
        <f t="shared" si="162"/>
        <v>0</v>
      </c>
      <c r="K460" s="16">
        <f t="shared" si="162"/>
        <v>0</v>
      </c>
      <c r="L460" s="16">
        <f t="shared" si="162"/>
        <v>0</v>
      </c>
      <c r="M460" s="16">
        <f t="shared" si="162"/>
        <v>0</v>
      </c>
      <c r="N460" s="16"/>
      <c r="O460" s="16"/>
      <c r="P460" s="16"/>
      <c r="Q460" s="16"/>
      <c r="R460" s="16"/>
      <c r="S460" s="85"/>
      <c r="T460" s="85"/>
      <c r="U460" s="85"/>
      <c r="V460" s="85"/>
      <c r="W460" s="2"/>
      <c r="X460" s="2"/>
    </row>
    <row r="461" spans="1:24" ht="15" hidden="1" customHeight="1" x14ac:dyDescent="0.25">
      <c r="A461" s="274" t="s">
        <v>116</v>
      </c>
      <c r="B461" s="236" t="s">
        <v>110</v>
      </c>
      <c r="C461" s="138"/>
      <c r="D461" s="17" t="s">
        <v>29</v>
      </c>
      <c r="E461" s="18">
        <f>SUM(F461:L461)</f>
        <v>0</v>
      </c>
      <c r="F461" s="19"/>
      <c r="G461" s="19">
        <f t="shared" ref="G461:L461" si="163">G464</f>
        <v>0</v>
      </c>
      <c r="H461" s="19">
        <f t="shared" si="163"/>
        <v>0</v>
      </c>
      <c r="I461" s="19">
        <f t="shared" si="163"/>
        <v>0</v>
      </c>
      <c r="J461" s="19">
        <f t="shared" si="163"/>
        <v>0</v>
      </c>
      <c r="K461" s="19">
        <f t="shared" si="163"/>
        <v>0</v>
      </c>
      <c r="L461" s="19">
        <f t="shared" si="163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275"/>
      <c r="B462" s="277"/>
      <c r="C462" s="138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275"/>
      <c r="B463" s="277"/>
      <c r="C463" s="138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275"/>
      <c r="B464" s="277"/>
      <c r="C464" s="138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275"/>
      <c r="B465" s="277"/>
      <c r="C465" s="138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276"/>
      <c r="B466" s="277"/>
      <c r="C466" s="138"/>
      <c r="D466" s="68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278" t="s">
        <v>117</v>
      </c>
      <c r="B467" s="280" t="s">
        <v>118</v>
      </c>
      <c r="C467" s="30"/>
      <c r="D467" s="14" t="s">
        <v>4</v>
      </c>
      <c r="E467" s="15">
        <f>SUM(G467:R467)</f>
        <v>53077.1</v>
      </c>
      <c r="F467" s="16"/>
      <c r="G467" s="16">
        <f t="shared" ref="G467:L467" si="164">G472+G477</f>
        <v>0</v>
      </c>
      <c r="H467" s="16">
        <f t="shared" si="164"/>
        <v>2336.3000000000002</v>
      </c>
      <c r="I467" s="16">
        <f t="shared" si="164"/>
        <v>1635.2999999999997</v>
      </c>
      <c r="J467" s="16">
        <f t="shared" si="164"/>
        <v>2000.6</v>
      </c>
      <c r="K467" s="16">
        <f t="shared" si="164"/>
        <v>2490.6999999999998</v>
      </c>
      <c r="L467" s="16">
        <f t="shared" si="164"/>
        <v>3266.7</v>
      </c>
      <c r="M467" s="16">
        <f t="shared" ref="M467:R467" si="165">M472+M477+M482</f>
        <v>3736.2</v>
      </c>
      <c r="N467" s="16">
        <f t="shared" si="165"/>
        <v>5684</v>
      </c>
      <c r="O467" s="16">
        <f t="shared" si="165"/>
        <v>7923.3</v>
      </c>
      <c r="P467" s="16">
        <f t="shared" si="165"/>
        <v>7956.4</v>
      </c>
      <c r="Q467" s="16">
        <f t="shared" si="165"/>
        <v>8259.2000000000007</v>
      </c>
      <c r="R467" s="16">
        <f t="shared" si="165"/>
        <v>7788.4</v>
      </c>
      <c r="S467" s="85"/>
      <c r="T467" s="85"/>
      <c r="U467" s="85"/>
      <c r="V467" s="85"/>
      <c r="W467" s="2"/>
      <c r="X467" s="2"/>
    </row>
    <row r="468" spans="1:55" ht="40.15" customHeight="1" x14ac:dyDescent="0.25">
      <c r="A468" s="279"/>
      <c r="B468" s="281"/>
      <c r="C468" s="137"/>
      <c r="D468" s="17" t="s">
        <v>17</v>
      </c>
      <c r="E468" s="18">
        <f t="shared" ref="E468:E486" si="166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279"/>
      <c r="B469" s="281"/>
      <c r="C469" s="136"/>
      <c r="D469" s="23" t="s">
        <v>18</v>
      </c>
      <c r="E469" s="18">
        <f t="shared" si="166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279"/>
      <c r="B470" s="281"/>
      <c r="C470" s="137"/>
      <c r="D470" s="17" t="s">
        <v>19</v>
      </c>
      <c r="E470" s="18">
        <f t="shared" si="166"/>
        <v>53077.1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7">M475+M480+M485</f>
        <v>3736.2</v>
      </c>
      <c r="N470" s="19">
        <f t="shared" si="167"/>
        <v>5684</v>
      </c>
      <c r="O470" s="19">
        <f t="shared" si="167"/>
        <v>7923.3</v>
      </c>
      <c r="P470" s="19">
        <f t="shared" si="167"/>
        <v>7956.4</v>
      </c>
      <c r="Q470" s="19">
        <f t="shared" si="167"/>
        <v>8259.2000000000007</v>
      </c>
      <c r="R470" s="19">
        <f t="shared" si="167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62"/>
      <c r="C471" s="137"/>
      <c r="D471" s="23" t="s">
        <v>21</v>
      </c>
      <c r="E471" s="18">
        <f t="shared" si="166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282" t="s">
        <v>119</v>
      </c>
      <c r="B472" s="230" t="s">
        <v>168</v>
      </c>
      <c r="C472" s="249" t="s">
        <v>75</v>
      </c>
      <c r="D472" s="17" t="s">
        <v>29</v>
      </c>
      <c r="E472" s="18">
        <f t="shared" si="166"/>
        <v>13112</v>
      </c>
      <c r="F472" s="19"/>
      <c r="G472" s="19">
        <v>0</v>
      </c>
      <c r="H472" s="19">
        <f t="shared" ref="H472:Q472" si="168">SUM(H473:H475)</f>
        <v>641.20000000000005</v>
      </c>
      <c r="I472" s="19">
        <f t="shared" si="168"/>
        <v>540.5</v>
      </c>
      <c r="J472" s="19">
        <f t="shared" si="168"/>
        <v>525.5</v>
      </c>
      <c r="K472" s="19">
        <f t="shared" si="168"/>
        <v>845.4</v>
      </c>
      <c r="L472" s="19">
        <f t="shared" si="168"/>
        <v>1157.9999999999998</v>
      </c>
      <c r="M472" s="19">
        <f t="shared" si="168"/>
        <v>1002.6</v>
      </c>
      <c r="N472" s="19">
        <f t="shared" si="168"/>
        <v>1224.7999999999997</v>
      </c>
      <c r="O472" s="19">
        <f t="shared" si="168"/>
        <v>1746.3</v>
      </c>
      <c r="P472" s="19">
        <f t="shared" si="168"/>
        <v>1764.3000000000002</v>
      </c>
      <c r="Q472" s="19">
        <f t="shared" si="168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282"/>
      <c r="B473" s="284"/>
      <c r="C473" s="270"/>
      <c r="D473" s="17" t="s">
        <v>17</v>
      </c>
      <c r="E473" s="18">
        <f t="shared" si="166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282"/>
      <c r="B474" s="133"/>
      <c r="C474" s="270"/>
      <c r="D474" s="17" t="s">
        <v>18</v>
      </c>
      <c r="E474" s="18">
        <f t="shared" si="166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282"/>
      <c r="B475" s="133"/>
      <c r="C475" s="270"/>
      <c r="D475" s="17" t="s">
        <v>19</v>
      </c>
      <c r="E475" s="18">
        <f t="shared" si="166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283"/>
      <c r="B476" s="134"/>
      <c r="C476" s="271"/>
      <c r="D476" s="17" t="s">
        <v>21</v>
      </c>
      <c r="E476" s="18">
        <f t="shared" si="166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32" t="s">
        <v>120</v>
      </c>
      <c r="B477" s="236" t="s">
        <v>121</v>
      </c>
      <c r="C477" s="246" t="s">
        <v>75</v>
      </c>
      <c r="D477" s="17" t="s">
        <v>29</v>
      </c>
      <c r="E477" s="18">
        <f>SUM(F477:R477)</f>
        <v>26142.899999999998</v>
      </c>
      <c r="F477" s="19">
        <f t="shared" ref="F477:L477" si="169">SUM(F478:F480)</f>
        <v>0</v>
      </c>
      <c r="G477" s="19">
        <f t="shared" si="169"/>
        <v>0</v>
      </c>
      <c r="H477" s="19">
        <f t="shared" si="169"/>
        <v>1695.1</v>
      </c>
      <c r="I477" s="19">
        <f t="shared" si="169"/>
        <v>1094.7999999999997</v>
      </c>
      <c r="J477" s="19">
        <f t="shared" si="169"/>
        <v>1475.1</v>
      </c>
      <c r="K477" s="19">
        <f t="shared" si="169"/>
        <v>1645.3</v>
      </c>
      <c r="L477" s="19">
        <f t="shared" si="169"/>
        <v>2108.7000000000003</v>
      </c>
      <c r="M477" s="19">
        <f t="shared" ref="M477:R477" si="170">SUM(M478:M480)</f>
        <v>1443.6</v>
      </c>
      <c r="N477" s="19">
        <f t="shared" si="170"/>
        <v>2627</v>
      </c>
      <c r="O477" s="19">
        <f t="shared" si="170"/>
        <v>3877</v>
      </c>
      <c r="P477" s="19">
        <f t="shared" si="170"/>
        <v>3392.1</v>
      </c>
      <c r="Q477" s="19">
        <f t="shared" si="170"/>
        <v>3392.1</v>
      </c>
      <c r="R477" s="19">
        <f t="shared" si="170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52"/>
      <c r="B478" s="237"/>
      <c r="C478" s="272"/>
      <c r="D478" s="17" t="s">
        <v>17</v>
      </c>
      <c r="E478" s="18">
        <f t="shared" si="166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52"/>
      <c r="B479" s="237"/>
      <c r="C479" s="272"/>
      <c r="D479" s="17" t="s">
        <v>18</v>
      </c>
      <c r="E479" s="18">
        <f t="shared" si="166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65" customHeight="1" x14ac:dyDescent="0.25">
      <c r="A480" s="152"/>
      <c r="B480" s="237"/>
      <c r="C480" s="272"/>
      <c r="D480" s="17" t="s">
        <v>19</v>
      </c>
      <c r="E480" s="18">
        <f t="shared" si="166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53"/>
      <c r="B481" s="238"/>
      <c r="C481" s="273"/>
      <c r="D481" s="17" t="s">
        <v>21</v>
      </c>
      <c r="E481" s="18">
        <f t="shared" si="166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91" t="s">
        <v>188</v>
      </c>
      <c r="B482" s="236" t="s">
        <v>198</v>
      </c>
      <c r="C482" s="246" t="s">
        <v>75</v>
      </c>
      <c r="D482" s="17" t="s">
        <v>29</v>
      </c>
      <c r="E482" s="18">
        <f>SUM(F482:R482)</f>
        <v>13822.2</v>
      </c>
      <c r="F482" s="19">
        <f t="shared" ref="F482:L482" si="171">SUM(F483:F485)</f>
        <v>0</v>
      </c>
      <c r="G482" s="19">
        <f t="shared" si="171"/>
        <v>0</v>
      </c>
      <c r="H482" s="19">
        <f t="shared" si="171"/>
        <v>0</v>
      </c>
      <c r="I482" s="19">
        <f t="shared" si="171"/>
        <v>0</v>
      </c>
      <c r="J482" s="19">
        <f t="shared" si="171"/>
        <v>0</v>
      </c>
      <c r="K482" s="19">
        <f t="shared" si="171"/>
        <v>0</v>
      </c>
      <c r="L482" s="19">
        <f t="shared" si="171"/>
        <v>0</v>
      </c>
      <c r="M482" s="19">
        <f t="shared" ref="M482:R482" si="172">SUM(M483:M485)</f>
        <v>1290</v>
      </c>
      <c r="N482" s="19">
        <f t="shared" si="172"/>
        <v>1832.2</v>
      </c>
      <c r="O482" s="19">
        <f t="shared" si="172"/>
        <v>2300</v>
      </c>
      <c r="P482" s="19">
        <f t="shared" si="172"/>
        <v>2800</v>
      </c>
      <c r="Q482" s="19">
        <f t="shared" si="172"/>
        <v>2800</v>
      </c>
      <c r="R482" s="19">
        <f t="shared" si="172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237"/>
      <c r="C483" s="272"/>
      <c r="D483" s="17" t="s">
        <v>17</v>
      </c>
      <c r="E483" s="18">
        <f t="shared" si="166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237"/>
      <c r="C484" s="272"/>
      <c r="D484" s="17" t="s">
        <v>18</v>
      </c>
      <c r="E484" s="18">
        <f t="shared" si="166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237"/>
      <c r="C485" s="272"/>
      <c r="D485" s="17" t="s">
        <v>19</v>
      </c>
      <c r="E485" s="18">
        <f t="shared" si="166"/>
        <v>13822.2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19">
        <v>2800</v>
      </c>
      <c r="Q485" s="19"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238"/>
      <c r="C486" s="273"/>
      <c r="D486" s="17" t="s">
        <v>21</v>
      </c>
      <c r="E486" s="18">
        <f t="shared" si="166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9"/>
      <c r="D487" s="69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268" t="s">
        <v>212</v>
      </c>
      <c r="B489" s="269"/>
      <c r="C489" s="269"/>
      <c r="D489" s="269"/>
      <c r="E489" s="269"/>
      <c r="F489" s="269"/>
      <c r="G489" s="269"/>
      <c r="H489" s="269"/>
      <c r="I489" s="269"/>
      <c r="J489" s="269"/>
      <c r="K489" s="269"/>
      <c r="L489" s="269"/>
      <c r="M489" s="269"/>
      <c r="N489" s="269"/>
      <c r="O489" s="269"/>
      <c r="P489" s="269"/>
      <c r="Q489" s="269"/>
      <c r="R489" s="118"/>
      <c r="S489" s="183"/>
      <c r="T489" s="118"/>
      <c r="U489" s="118"/>
      <c r="V489" s="118"/>
    </row>
    <row r="490" spans="1:67" ht="33.75" customHeight="1" x14ac:dyDescent="0.25">
      <c r="A490" s="268" t="s">
        <v>213</v>
      </c>
      <c r="B490" s="269"/>
      <c r="C490" s="269"/>
      <c r="D490" s="269"/>
      <c r="E490" s="269"/>
      <c r="F490" s="269"/>
      <c r="G490" s="269"/>
      <c r="H490" s="269"/>
      <c r="I490" s="269"/>
      <c r="J490" s="269"/>
      <c r="K490" s="269"/>
      <c r="L490" s="269"/>
      <c r="M490" s="269"/>
      <c r="N490" s="269"/>
      <c r="O490" s="269"/>
      <c r="P490" s="269"/>
      <c r="Q490" s="269"/>
      <c r="R490" s="118"/>
      <c r="S490" s="183"/>
      <c r="T490" s="118"/>
      <c r="U490" s="118"/>
      <c r="V490" s="118"/>
    </row>
    <row r="491" spans="1:67" ht="33.4" customHeight="1" x14ac:dyDescent="0.25">
      <c r="A491" s="268" t="s">
        <v>214</v>
      </c>
      <c r="B491" s="269"/>
      <c r="C491" s="269"/>
      <c r="D491" s="269"/>
      <c r="E491" s="269"/>
      <c r="F491" s="269"/>
      <c r="G491" s="269"/>
      <c r="H491" s="269"/>
      <c r="I491" s="269"/>
      <c r="J491" s="269"/>
      <c r="K491" s="269"/>
      <c r="L491" s="269"/>
      <c r="M491" s="269"/>
      <c r="N491" s="269"/>
      <c r="O491" s="269"/>
      <c r="P491" s="269"/>
      <c r="Q491" s="269"/>
      <c r="R491" s="118"/>
      <c r="S491" s="183"/>
      <c r="T491" s="118"/>
      <c r="U491" s="118"/>
      <c r="V491" s="118"/>
    </row>
    <row r="492" spans="1:67" ht="31.7" customHeight="1" x14ac:dyDescent="0.25">
      <c r="A492" s="266" t="s">
        <v>234</v>
      </c>
      <c r="B492" s="266"/>
      <c r="C492" s="266"/>
      <c r="D492" s="266"/>
      <c r="E492" s="266"/>
      <c r="F492" s="266"/>
      <c r="G492" s="266"/>
      <c r="H492" s="266"/>
      <c r="I492" s="266"/>
      <c r="J492" s="266"/>
      <c r="K492" s="266"/>
      <c r="L492" s="266"/>
      <c r="M492" s="266"/>
      <c r="N492" s="266"/>
      <c r="O492" s="266"/>
      <c r="P492" s="266"/>
      <c r="Q492" s="266"/>
      <c r="R492" s="104"/>
      <c r="S492" s="104"/>
      <c r="T492" s="104"/>
    </row>
    <row r="493" spans="1:67" ht="31.7" hidden="1" customHeight="1" x14ac:dyDescent="0.3">
      <c r="A493" s="252" t="s">
        <v>1</v>
      </c>
      <c r="B493" s="254" t="s">
        <v>126</v>
      </c>
      <c r="C493" s="117"/>
      <c r="D493" s="254" t="s">
        <v>3</v>
      </c>
      <c r="E493" s="256" t="s">
        <v>165</v>
      </c>
      <c r="F493" s="257"/>
      <c r="G493" s="257"/>
      <c r="H493" s="257"/>
      <c r="I493" s="257"/>
      <c r="J493" s="257"/>
      <c r="K493" s="257"/>
      <c r="L493" s="257"/>
      <c r="M493" s="258"/>
      <c r="N493" s="258"/>
      <c r="O493" s="258"/>
      <c r="P493" s="258"/>
      <c r="Q493" s="258"/>
      <c r="R493" s="259"/>
      <c r="S493" s="259"/>
      <c r="T493" s="259"/>
      <c r="U493" s="260"/>
      <c r="V493" s="260"/>
      <c r="W493" s="260"/>
      <c r="X493" s="260"/>
      <c r="Y493" s="260"/>
      <c r="Z493" s="260"/>
      <c r="AA493" s="260"/>
      <c r="AB493" s="260"/>
      <c r="AC493" s="260"/>
      <c r="AD493" s="260"/>
      <c r="AE493" s="260"/>
      <c r="AF493" s="260"/>
      <c r="AG493" s="260"/>
      <c r="AH493" s="260"/>
      <c r="AI493" s="260"/>
      <c r="AJ493" s="260"/>
      <c r="AK493" s="260"/>
      <c r="AL493" s="260"/>
      <c r="AM493" s="260"/>
      <c r="AN493" s="260"/>
      <c r="AO493" s="260"/>
      <c r="AP493" s="260"/>
      <c r="AQ493" s="260"/>
      <c r="AR493" s="260"/>
      <c r="AS493" s="260"/>
      <c r="AT493" s="260"/>
      <c r="AU493" s="260"/>
      <c r="AV493" s="260"/>
      <c r="AW493" s="260"/>
      <c r="AX493" s="260"/>
      <c r="AY493" s="260"/>
      <c r="AZ493" s="260"/>
      <c r="BA493" s="260"/>
      <c r="BB493" s="260"/>
      <c r="BC493" s="260"/>
      <c r="BD493" s="260"/>
      <c r="BE493" s="260"/>
      <c r="BF493" s="260"/>
      <c r="BG493" s="260"/>
      <c r="BH493" s="260"/>
      <c r="BI493" s="260"/>
      <c r="BJ493" s="260"/>
      <c r="BK493" s="260"/>
      <c r="BL493" s="260"/>
      <c r="BM493" s="260"/>
      <c r="BN493" s="260"/>
      <c r="BO493" s="261"/>
    </row>
    <row r="494" spans="1:67" ht="31.7" hidden="1" customHeight="1" x14ac:dyDescent="0.25">
      <c r="A494" s="253"/>
      <c r="B494" s="255"/>
      <c r="C494" s="104"/>
      <c r="D494" s="255"/>
      <c r="E494" s="223" t="s">
        <v>4</v>
      </c>
      <c r="F494" s="224" t="s">
        <v>5</v>
      </c>
      <c r="G494" s="224" t="s">
        <v>209</v>
      </c>
      <c r="H494" s="224" t="s">
        <v>210</v>
      </c>
      <c r="I494" s="224" t="s">
        <v>6</v>
      </c>
      <c r="J494" s="224" t="s">
        <v>7</v>
      </c>
      <c r="K494" s="224" t="s">
        <v>8</v>
      </c>
      <c r="L494" s="224" t="s">
        <v>179</v>
      </c>
      <c r="M494" s="224" t="s">
        <v>185</v>
      </c>
      <c r="N494" s="224" t="s">
        <v>134</v>
      </c>
      <c r="O494" s="224" t="s">
        <v>135</v>
      </c>
      <c r="P494" s="224" t="s">
        <v>136</v>
      </c>
      <c r="Q494" s="224" t="s">
        <v>137</v>
      </c>
      <c r="R494" s="116"/>
      <c r="S494" s="184"/>
      <c r="T494" s="116"/>
      <c r="BL494" s="224" t="s">
        <v>226</v>
      </c>
      <c r="BM494" s="224" t="s">
        <v>227</v>
      </c>
      <c r="BN494" s="224" t="s">
        <v>228</v>
      </c>
      <c r="BO494" s="224" t="s">
        <v>229</v>
      </c>
    </row>
    <row r="495" spans="1:67" s="4" customFormat="1" ht="33.4" customHeight="1" x14ac:dyDescent="0.25">
      <c r="A495" s="346" t="s">
        <v>247</v>
      </c>
      <c r="B495" s="347"/>
      <c r="C495" s="347"/>
      <c r="D495" s="347"/>
      <c r="E495" s="347"/>
      <c r="F495" s="347"/>
      <c r="G495" s="347"/>
      <c r="H495" s="347"/>
      <c r="I495" s="347"/>
      <c r="J495" s="347"/>
      <c r="K495" s="347"/>
      <c r="L495" s="347"/>
      <c r="M495" s="347"/>
      <c r="N495" s="347"/>
      <c r="O495" s="347"/>
      <c r="P495" s="347"/>
      <c r="Q495" s="347"/>
      <c r="R495" s="227"/>
      <c r="S495" s="227"/>
      <c r="T495" s="227"/>
      <c r="U495" s="227"/>
      <c r="V495" s="227"/>
    </row>
    <row r="496" spans="1:67" ht="40.9" customHeight="1" x14ac:dyDescent="0.25">
      <c r="A496" s="232" t="s">
        <v>225</v>
      </c>
      <c r="B496" s="236" t="s">
        <v>201</v>
      </c>
      <c r="C496" s="211"/>
      <c r="D496" s="14" t="s">
        <v>4</v>
      </c>
      <c r="E496" s="15">
        <f>SUM(F496:BO496)</f>
        <v>4227965</v>
      </c>
      <c r="F496" s="19"/>
      <c r="G496" s="18">
        <f>SUM(G497:G500)</f>
        <v>0</v>
      </c>
      <c r="H496" s="18">
        <f t="shared" ref="H496:N496" si="173">SUM(H497:H500)</f>
        <v>0</v>
      </c>
      <c r="I496" s="18">
        <f t="shared" si="173"/>
        <v>0</v>
      </c>
      <c r="J496" s="18">
        <f t="shared" si="173"/>
        <v>0</v>
      </c>
      <c r="K496" s="18">
        <f t="shared" si="173"/>
        <v>0</v>
      </c>
      <c r="L496" s="18">
        <f t="shared" si="173"/>
        <v>0</v>
      </c>
      <c r="M496" s="18">
        <f t="shared" si="173"/>
        <v>0</v>
      </c>
      <c r="N496" s="18">
        <f t="shared" si="173"/>
        <v>0</v>
      </c>
      <c r="O496" s="18">
        <f>SUM(O497:O500)</f>
        <v>109417.2</v>
      </c>
      <c r="P496" s="18">
        <f>SUM(P497:P500)</f>
        <v>709102.20000000007</v>
      </c>
      <c r="Q496" s="18">
        <f>SUM(Q497:Q500)</f>
        <v>502169.59999999998</v>
      </c>
      <c r="R496" s="18">
        <f>SUM(R497:R500)</f>
        <v>501916.20000000007</v>
      </c>
      <c r="S496" s="24"/>
      <c r="T496" s="40"/>
      <c r="U496" s="40"/>
      <c r="V496" s="40"/>
      <c r="W496" s="225"/>
      <c r="X496" s="225"/>
      <c r="Y496" s="226"/>
      <c r="Z496" s="226"/>
      <c r="AA496" s="226"/>
      <c r="AB496" s="226"/>
      <c r="AC496" s="226"/>
      <c r="AD496" s="226"/>
      <c r="AE496" s="226"/>
      <c r="AF496" s="226"/>
      <c r="AG496" s="226"/>
      <c r="AH496" s="226"/>
      <c r="AI496" s="226"/>
      <c r="AJ496" s="226"/>
      <c r="AK496" s="226"/>
      <c r="AL496" s="226"/>
      <c r="AM496" s="226"/>
      <c r="AN496" s="226"/>
      <c r="AO496" s="226"/>
      <c r="AP496" s="226"/>
      <c r="AQ496" s="226"/>
      <c r="AR496" s="226"/>
      <c r="AS496" s="226"/>
      <c r="AT496" s="226"/>
      <c r="AU496" s="226"/>
      <c r="AV496" s="226"/>
      <c r="AW496" s="226"/>
      <c r="AX496" s="226"/>
      <c r="AY496" s="226"/>
      <c r="AZ496" s="226"/>
      <c r="BA496" s="226"/>
      <c r="BB496" s="226"/>
      <c r="BC496" s="226"/>
      <c r="BD496" s="226"/>
      <c r="BE496" s="226"/>
      <c r="BF496" s="226"/>
      <c r="BG496" s="226"/>
      <c r="BH496" s="226"/>
      <c r="BI496" s="226"/>
      <c r="BJ496" s="226"/>
      <c r="BK496" s="226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233"/>
      <c r="B497" s="237"/>
      <c r="C497" s="211"/>
      <c r="D497" s="17" t="s">
        <v>17</v>
      </c>
      <c r="E497" s="18">
        <f>SUM(F497:BO497)</f>
        <v>1820529.4000000001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19">
        <v>172408.1</v>
      </c>
      <c r="R497" s="19">
        <v>172404.1</v>
      </c>
      <c r="S497" s="19"/>
      <c r="T497" s="16"/>
      <c r="U497" s="16"/>
      <c r="V497" s="16"/>
      <c r="W497" s="98"/>
      <c r="X497" s="98"/>
      <c r="Y497" s="99"/>
      <c r="Z497" s="99"/>
      <c r="AA497" s="99"/>
      <c r="AB497" s="99"/>
      <c r="AC497" s="99"/>
      <c r="AD497" s="99"/>
      <c r="AE497" s="99"/>
      <c r="AF497" s="99"/>
      <c r="AG497" s="99"/>
      <c r="AH497" s="99"/>
      <c r="AI497" s="99"/>
      <c r="AJ497" s="99"/>
      <c r="AK497" s="99"/>
      <c r="AL497" s="99"/>
      <c r="AM497" s="99"/>
      <c r="AN497" s="99"/>
      <c r="AO497" s="99"/>
      <c r="AP497" s="99"/>
      <c r="AQ497" s="99"/>
      <c r="AR497" s="99"/>
      <c r="AS497" s="99"/>
      <c r="AT497" s="99"/>
      <c r="AU497" s="99"/>
      <c r="AV497" s="99"/>
      <c r="AW497" s="99"/>
      <c r="AX497" s="99"/>
      <c r="AY497" s="99"/>
      <c r="AZ497" s="99"/>
      <c r="BA497" s="99"/>
      <c r="BB497" s="99"/>
      <c r="BC497" s="99"/>
      <c r="BD497" s="99"/>
      <c r="BE497" s="99"/>
      <c r="BF497" s="99"/>
      <c r="BG497" s="99"/>
      <c r="BH497" s="99"/>
      <c r="BI497" s="99"/>
      <c r="BJ497" s="99"/>
      <c r="BK497" s="99"/>
      <c r="BL497" s="98">
        <v>172404.1</v>
      </c>
      <c r="BM497" s="98">
        <v>172399.5</v>
      </c>
      <c r="BN497" s="98">
        <v>172500.9</v>
      </c>
      <c r="BO497" s="98">
        <v>172388.5</v>
      </c>
    </row>
    <row r="498" spans="1:67" ht="29.1" customHeight="1" x14ac:dyDescent="0.25">
      <c r="A498" s="234"/>
      <c r="B498" s="237"/>
      <c r="C498" s="211"/>
      <c r="D498" s="17" t="s">
        <v>18</v>
      </c>
      <c r="E498" s="18">
        <f>SUM(F498:BO498)</f>
        <v>2125535.7999999998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19">
        <v>287980.5</v>
      </c>
      <c r="R498" s="19">
        <v>286326.7</v>
      </c>
      <c r="S498" s="19"/>
      <c r="T498" s="16"/>
      <c r="U498" s="16"/>
      <c r="V498" s="16"/>
      <c r="W498" s="98"/>
      <c r="X498" s="98"/>
      <c r="Y498" s="99"/>
      <c r="Z498" s="99"/>
      <c r="AA498" s="99"/>
      <c r="AB498" s="99"/>
      <c r="AC498" s="99"/>
      <c r="AD498" s="99"/>
      <c r="AE498" s="99"/>
      <c r="AF498" s="99"/>
      <c r="AG498" s="99"/>
      <c r="AH498" s="99"/>
      <c r="AI498" s="99"/>
      <c r="AJ498" s="99"/>
      <c r="AK498" s="99"/>
      <c r="AL498" s="99"/>
      <c r="AM498" s="99"/>
      <c r="AN498" s="99"/>
      <c r="AO498" s="99"/>
      <c r="AP498" s="99"/>
      <c r="AQ498" s="99"/>
      <c r="AR498" s="99"/>
      <c r="AS498" s="99"/>
      <c r="AT498" s="99"/>
      <c r="AU498" s="99"/>
      <c r="AV498" s="99"/>
      <c r="AW498" s="99"/>
      <c r="AX498" s="99"/>
      <c r="AY498" s="99"/>
      <c r="AZ498" s="99"/>
      <c r="BA498" s="99"/>
      <c r="BB498" s="99"/>
      <c r="BC498" s="99"/>
      <c r="BD498" s="99"/>
      <c r="BE498" s="99"/>
      <c r="BF498" s="99"/>
      <c r="BG498" s="99"/>
      <c r="BH498" s="99"/>
      <c r="BI498" s="99"/>
      <c r="BJ498" s="99"/>
      <c r="BK498" s="99"/>
      <c r="BL498" s="98">
        <v>286326.7</v>
      </c>
      <c r="BM498" s="98">
        <v>285376.90000000002</v>
      </c>
      <c r="BN498" s="98">
        <v>281273.40000000002</v>
      </c>
      <c r="BO498" s="98">
        <v>673941.6</v>
      </c>
    </row>
    <row r="499" spans="1:67" ht="30.75" customHeight="1" x14ac:dyDescent="0.25">
      <c r="A499" s="234"/>
      <c r="B499" s="237"/>
      <c r="C499" s="211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8"/>
      <c r="X499" s="98"/>
      <c r="Y499" s="99"/>
      <c r="Z499" s="99"/>
      <c r="AA499" s="99"/>
      <c r="AB499" s="99"/>
      <c r="AC499" s="99"/>
      <c r="AD499" s="99"/>
      <c r="AE499" s="99"/>
      <c r="AF499" s="99"/>
      <c r="AG499" s="99"/>
      <c r="AH499" s="99"/>
      <c r="AI499" s="99"/>
      <c r="AJ499" s="99"/>
      <c r="AK499" s="99"/>
      <c r="AL499" s="99"/>
      <c r="AM499" s="99"/>
      <c r="AN499" s="99"/>
      <c r="AO499" s="99"/>
      <c r="AP499" s="99"/>
      <c r="AQ499" s="99"/>
      <c r="AR499" s="99"/>
      <c r="AS499" s="99"/>
      <c r="AT499" s="99"/>
      <c r="AU499" s="99"/>
      <c r="AV499" s="99"/>
      <c r="AW499" s="99"/>
      <c r="AX499" s="99"/>
      <c r="AY499" s="99"/>
      <c r="AZ499" s="99"/>
      <c r="BA499" s="99"/>
      <c r="BB499" s="99"/>
      <c r="BC499" s="99"/>
      <c r="BD499" s="99"/>
      <c r="BE499" s="99"/>
      <c r="BF499" s="99"/>
      <c r="BG499" s="99"/>
      <c r="BH499" s="99"/>
      <c r="BI499" s="99"/>
      <c r="BJ499" s="99"/>
      <c r="BK499" s="99"/>
      <c r="BL499" s="98">
        <f>4633.6+38551.8</f>
        <v>43185.4</v>
      </c>
      <c r="BM499" s="98">
        <f>4624+39515</f>
        <v>44139</v>
      </c>
      <c r="BN499" s="98">
        <f>4583.6+43493.2</f>
        <v>48076.799999999996</v>
      </c>
      <c r="BO499" s="98">
        <f>8548.8+44798.2</f>
        <v>53347</v>
      </c>
    </row>
    <row r="500" spans="1:67" ht="40.9" customHeight="1" x14ac:dyDescent="0.25">
      <c r="A500" s="235"/>
      <c r="B500" s="238"/>
      <c r="C500" s="211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8"/>
      <c r="X500" s="98"/>
      <c r="Y500" s="99"/>
      <c r="Z500" s="99"/>
      <c r="AA500" s="99"/>
      <c r="AB500" s="99"/>
      <c r="AC500" s="99"/>
      <c r="AD500" s="99"/>
      <c r="AE500" s="99"/>
      <c r="AF500" s="99"/>
      <c r="AG500" s="99"/>
      <c r="AH500" s="99"/>
      <c r="AI500" s="99"/>
      <c r="AJ500" s="99"/>
      <c r="AK500" s="99"/>
      <c r="AL500" s="99"/>
      <c r="AM500" s="99"/>
      <c r="AN500" s="99"/>
      <c r="AO500" s="99"/>
      <c r="AP500" s="99"/>
      <c r="AQ500" s="99"/>
      <c r="AR500" s="99"/>
      <c r="AS500" s="99"/>
      <c r="AT500" s="99"/>
      <c r="AU500" s="99"/>
      <c r="AV500" s="99"/>
      <c r="AW500" s="99"/>
      <c r="AX500" s="99"/>
      <c r="AY500" s="99"/>
      <c r="AZ500" s="99"/>
      <c r="BA500" s="99"/>
      <c r="BB500" s="99"/>
      <c r="BC500" s="99"/>
      <c r="BD500" s="99"/>
      <c r="BE500" s="99"/>
      <c r="BF500" s="99"/>
      <c r="BG500" s="99"/>
      <c r="BH500" s="99"/>
      <c r="BI500" s="99"/>
      <c r="BJ500" s="99"/>
      <c r="BK500" s="99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262" t="s">
        <v>1</v>
      </c>
      <c r="B502" s="263" t="s">
        <v>126</v>
      </c>
      <c r="C502" s="117"/>
      <c r="D502" s="263" t="s">
        <v>3</v>
      </c>
      <c r="E502" s="239" t="s">
        <v>227</v>
      </c>
      <c r="F502" s="115" t="s">
        <v>227</v>
      </c>
      <c r="G502" s="241" t="s">
        <v>228</v>
      </c>
      <c r="H502" s="241" t="s">
        <v>229</v>
      </c>
      <c r="I502" s="242"/>
    </row>
    <row r="503" spans="1:67" ht="56.25" customHeight="1" x14ac:dyDescent="0.25">
      <c r="A503" s="253"/>
      <c r="B503" s="255"/>
      <c r="C503" s="117"/>
      <c r="D503" s="255"/>
      <c r="E503" s="240"/>
      <c r="F503" s="100"/>
      <c r="G503" s="241"/>
      <c r="H503" s="241"/>
      <c r="I503" s="242"/>
    </row>
    <row r="504" spans="1:67" ht="17.649999999999999" customHeight="1" x14ac:dyDescent="0.25">
      <c r="A504" s="97"/>
      <c r="B504" s="9"/>
      <c r="C504" s="117"/>
      <c r="D504" s="9"/>
      <c r="E504" s="115" t="s">
        <v>231</v>
      </c>
      <c r="F504" s="115" t="s">
        <v>231</v>
      </c>
      <c r="G504" s="115" t="s">
        <v>232</v>
      </c>
      <c r="H504" s="115" t="s">
        <v>233</v>
      </c>
      <c r="I504" s="116"/>
    </row>
    <row r="505" spans="1:67" ht="22.9" customHeight="1" x14ac:dyDescent="0.25">
      <c r="A505" s="232" t="s">
        <v>225</v>
      </c>
      <c r="B505" s="236" t="s">
        <v>201</v>
      </c>
      <c r="C505" s="109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6"/>
    </row>
    <row r="506" spans="1:67" ht="22.9" customHeight="1" x14ac:dyDescent="0.25">
      <c r="A506" s="233"/>
      <c r="B506" s="237"/>
      <c r="C506" s="109"/>
      <c r="D506" s="17" t="s">
        <v>17</v>
      </c>
      <c r="E506" s="98">
        <v>172399.5</v>
      </c>
      <c r="F506" s="98">
        <v>172399.5</v>
      </c>
      <c r="G506" s="98">
        <v>172500.9</v>
      </c>
      <c r="H506" s="98">
        <v>172388.5</v>
      </c>
      <c r="I506" s="105"/>
    </row>
    <row r="507" spans="1:67" ht="20.25" customHeight="1" x14ac:dyDescent="0.25">
      <c r="A507" s="234"/>
      <c r="B507" s="237"/>
      <c r="C507" s="109"/>
      <c r="D507" s="17" t="s">
        <v>18</v>
      </c>
      <c r="E507" s="98">
        <v>285376.90000000002</v>
      </c>
      <c r="F507" s="98">
        <v>285376.90000000002</v>
      </c>
      <c r="G507" s="98">
        <v>281273.40000000002</v>
      </c>
      <c r="H507" s="98">
        <v>673941.6</v>
      </c>
      <c r="I507" s="105"/>
    </row>
    <row r="508" spans="1:67" ht="20.25" customHeight="1" x14ac:dyDescent="0.25">
      <c r="A508" s="234"/>
      <c r="B508" s="237"/>
      <c r="C508" s="109"/>
      <c r="D508" s="17" t="s">
        <v>19</v>
      </c>
      <c r="E508" s="98">
        <f>4624+39515</f>
        <v>44139</v>
      </c>
      <c r="F508" s="98">
        <f>4624+39515</f>
        <v>44139</v>
      </c>
      <c r="G508" s="98">
        <f>4583.6+43493.2</f>
        <v>48076.799999999996</v>
      </c>
      <c r="H508" s="98">
        <f>8548.8+44798.2</f>
        <v>53347</v>
      </c>
      <c r="I508" s="105"/>
    </row>
    <row r="509" spans="1:67" ht="33.4" customHeight="1" x14ac:dyDescent="0.25">
      <c r="A509" s="235"/>
      <c r="B509" s="238"/>
      <c r="C509" s="109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5"/>
    </row>
  </sheetData>
  <mergeCells count="204"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A43:A47"/>
    <mergeCell ref="B43:B47"/>
    <mergeCell ref="C43:C47"/>
    <mergeCell ref="A63:A67"/>
    <mergeCell ref="B63:B67"/>
    <mergeCell ref="C63:C67"/>
    <mergeCell ref="C48:C52"/>
    <mergeCell ref="A53:A57"/>
    <mergeCell ref="A58:A62"/>
    <mergeCell ref="B48:B51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8:H8"/>
    <mergeCell ref="A9:A10"/>
    <mergeCell ref="B9:B10"/>
    <mergeCell ref="C9:C10"/>
    <mergeCell ref="D9:D10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5:B149"/>
    <mergeCell ref="B140:B142"/>
    <mergeCell ref="A115:A119"/>
    <mergeCell ref="B115:B119"/>
    <mergeCell ref="A120:A124"/>
    <mergeCell ref="B120:B124"/>
    <mergeCell ref="A125:A126"/>
    <mergeCell ref="B125:B1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55:B359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C380:C384"/>
    <mergeCell ref="C385:C389"/>
    <mergeCell ref="A492:Q492"/>
  </mergeCells>
  <pageMargins left="0.51181102362204722" right="0.31496062992125984" top="0.35433070866141736" bottom="0.35433070866141736" header="0.31496062992125984" footer="0.31496062992125984"/>
  <pageSetup paperSize="9" scale="5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2024-02-02T05:33:13Z</cp:lastPrinted>
  <dcterms:created xsi:type="dcterms:W3CDTF">2018-03-29T02:25:17Z</dcterms:created>
  <dcterms:modified xsi:type="dcterms:W3CDTF">2024-02-02T05:33:54Z</dcterms:modified>
</cp:coreProperties>
</file>