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0" yWindow="97" windowWidth="19805" windowHeight="10617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</calcChain>
</file>

<file path=xl/sharedStrings.xml><?xml version="1.0" encoding="utf-8"?>
<sst xmlns="http://schemas.openxmlformats.org/spreadsheetml/2006/main" count="46" uniqueCount="38">
  <si>
    <t>Отчет № 9. 20.09.2024 12:08:16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</si>
  <si>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</si>
  <si>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Благовещенской городской Думы восьмого созыва</t>
  </si>
  <si>
    <t>Территориальная избирательная комиссия города Благовещенск</t>
  </si>
  <si>
    <t>По состоянию на 20.09.2024</t>
  </si>
  <si>
    <t>В руб.</t>
  </si>
  <si>
    <t>1</t>
  </si>
  <si>
    <t/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</si>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</sst>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48"/>
  <sheetViews>
    <sheetView tabSelected="1" topLeftCell="AE7" workbookViewId="0">
      <selection activeCell="J15" sqref="J15"/>
    </sheetView>
  </sheetViews>
  <sheetFormatPr defaultRowHeight="14"/>
  <cols>
    <col min="1" max="1" width="8" customWidth="1"/>
    <col min="2" max="2" width="32.296875" customWidth="1"/>
    <col min="3" max="3" width="4.59765625" customWidth="1"/>
    <col min="4" max="4" width="10.5" bestFit="1" customWidth="1"/>
    <col min="5" max="8" width="9.09765625" bestFit="1" customWidth="1"/>
    <col min="9" max="9" width="5.8984375" customWidth="1"/>
    <col min="10" max="11" width="9.09765625" bestFit="1" customWidth="1"/>
    <col min="12" max="13" width="8.19921875" bestFit="1" customWidth="1"/>
    <col min="14" max="20" width="9.09765625" bestFit="1" customWidth="1"/>
    <col min="21" max="21" width="8.19921875" bestFit="1" customWidth="1"/>
    <col min="22" max="25" width="9.09765625" bestFit="1" customWidth="1"/>
    <col min="26" max="26" width="4.09765625" bestFit="1" customWidth="1"/>
    <col min="27" max="30" width="9.09765625" bestFit="1" customWidth="1"/>
    <col min="31" max="31" width="4.09765625" bestFit="1" customWidth="1"/>
    <col min="32" max="46" width="9.09765625" bestFit="1" customWidth="1"/>
    <col min="47" max="47" width="4.09765625" bestFit="1" customWidth="1"/>
    <col min="48" max="48" width="8.296875" bestFit="1" customWidth="1"/>
    <col min="49" max="49" width="9.09765625" bestFit="1" customWidth="1"/>
    <col min="50" max="50" width="11.296875" customWidth="1"/>
    <col min="51" max="51" width="8.796875" customWidth="1"/>
  </cols>
  <sheetData>
    <row r="1" spans="1:51" ht="14" customHeight="1">
      <c r="AX1" s="1" t="s">
        <v>0</v>
      </c>
    </row>
    <row r="2" spans="1:51" ht="121.0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1" ht="15.0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1" ht="15.0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1">
      <c r="AV5" s="16" t="s">
        <v>4</v>
      </c>
      <c r="AW5" s="16"/>
      <c r="AX5" s="16"/>
    </row>
    <row r="6" spans="1:51">
      <c r="AX6" s="4" t="s">
        <v>5</v>
      </c>
    </row>
    <row r="7" spans="1:51" ht="139.69999999999999" customHeight="1">
      <c r="A7" s="5" t="str">
        <f>"№ строки"</f>
        <v>№ строки</v>
      </c>
      <c r="B7" s="6" t="str">
        <f>"Строка финансового отчета"</f>
        <v>Строка финансового отчета</v>
      </c>
      <c r="C7" s="8" t="str">
        <f>"Шифр строки"</f>
        <v>Шифр строки</v>
      </c>
      <c r="D7" s="8" t="str">
        <f>"Итого по всем избирательным объединениям, кандидатам"</f>
        <v>Итого по всем избирательным объединениям, кандидатам</v>
      </c>
      <c r="E7" s="9" t="str">
        <f>"Сопин Сергей Николаевич"</f>
        <v>Сопин Сергей Николаевич</v>
      </c>
      <c r="F7" s="9" t="str">
        <f>"Избирательный округ (Первый (№ 1)), всего"</f>
        <v>Избирательный округ (Первый (№ 1)), всего</v>
      </c>
      <c r="G7" s="9" t="str">
        <f>"Кочетов Антон Валерьевич"</f>
        <v>Кочетов Антон Валерьевич</v>
      </c>
      <c r="H7" s="9" t="str">
        <f>"Избирательный округ (Третий (№ 3)), всего"</f>
        <v>Избирательный округ (Третий (№ 3)), всего</v>
      </c>
      <c r="I7" s="9" t="str">
        <f>"Гайдай Артем Викторович"</f>
        <v>Гайдай Артем Викторович</v>
      </c>
      <c r="J7" s="9" t="str">
        <f>"Провоторов Денис Сергеевич"</f>
        <v>Провоторов Денис Сергеевич</v>
      </c>
      <c r="K7" s="9" t="str">
        <f>"Избирательный округ (Четвертый (№ 4)), всего"</f>
        <v>Избирательный округ (Четвертый (№ 4)), всего</v>
      </c>
      <c r="L7" s="9" t="str">
        <f>"Голота Николай Николаевич"</f>
        <v>Голота Николай Николаевич</v>
      </c>
      <c r="M7" s="9" t="str">
        <f>"Избирательный округ (Седьмой (№ 7)), всего"</f>
        <v>Избирательный округ (Седьмой (№ 7)), всего</v>
      </c>
      <c r="N7" s="9" t="str">
        <f>"Величко Дмитрий Николаевич"</f>
        <v>Величко Дмитрий Николаевич</v>
      </c>
      <c r="O7" s="9" t="str">
        <f>"Избирательный округ (Восьмой (№ 8)), всего"</f>
        <v>Избирательный округ (Восьмой (№ 8)), всего</v>
      </c>
      <c r="P7" s="9" t="str">
        <f>"Макаров Максим Николаевич"</f>
        <v>Макаров Максим Николаевич</v>
      </c>
      <c r="Q7" s="9" t="str">
        <f>"Избирательный округ (Девятый (№ 9)), всего"</f>
        <v>Избирательный округ (Девятый (№ 9)), всего</v>
      </c>
      <c r="R7" s="9" t="str">
        <f>"Удод Александр Викторович"</f>
        <v>Удод Александр Викторович</v>
      </c>
      <c r="S7" s="9" t="str">
        <f>"Избирательный округ (Тринадцатый (№ 13)), всего"</f>
        <v>Избирательный округ (Тринадцатый (№ 13)), всего</v>
      </c>
      <c r="T7" s="9" t="str">
        <f>"Агарков Александр Александрович"</f>
        <v>Агарков Александр Александрович</v>
      </c>
      <c r="U7" s="9" t="str">
        <f>"Есаулков Сергей Викторович"</f>
        <v>Есаулков Сергей Викторович</v>
      </c>
      <c r="V7" s="9" t="str">
        <f>"Избирательный округ (Четырнадцатый (№ 14)), всего"</f>
        <v>Избирательный округ (Четырнадцатый (№ 14)), всего</v>
      </c>
      <c r="W7" s="9" t="str">
        <f>"Евглевская Елена Игоревна"</f>
        <v>Евглевская Елена Игоревна</v>
      </c>
      <c r="X7" s="9" t="str">
        <f>"Избирательный округ (Пятнадцатый (№ 15)), всего"</f>
        <v>Избирательный округ (Пятнадцатый (№ 15)), всего</v>
      </c>
      <c r="Y7" s="9" t="str">
        <f>"Завалишин Константин Николаевич"</f>
        <v>Завалишин Константин Николаевич</v>
      </c>
      <c r="Z7" s="9" t="str">
        <f>"Родионова Елена Олеговна"</f>
        <v>Родионова Елена Олеговна</v>
      </c>
      <c r="AA7" s="9" t="str">
        <f>"Избирательный округ (Шестнадцатый (№ 16)), всего"</f>
        <v>Избирательный округ (Шестнадцатый (№ 16)), всего</v>
      </c>
      <c r="AB7" s="9" t="str">
        <f>"Якименко Михаил Александрович"</f>
        <v>Якименко Михаил Александрович</v>
      </c>
      <c r="AC7" s="9" t="str">
        <f>"Избирательный округ (Девятнадцатый (№ 19)), всего"</f>
        <v>Избирательный округ (Девятнадцатый (№ 19)), всего</v>
      </c>
      <c r="AD7" s="9" t="str">
        <f>"Баженов Максим Валерьевич"</f>
        <v>Баженов Максим Валерьевич</v>
      </c>
      <c r="AE7" s="9" t="str">
        <f>"Сотников Вадим Романович"</f>
        <v>Сотников Вадим Романович</v>
      </c>
      <c r="AF7" s="9" t="str">
        <f>"Избирательный округ (Двадцатый (№ 20)), всего"</f>
        <v>Избирательный округ (Двадцатый (№ 20)), всего</v>
      </c>
      <c r="AG7" s="9" t="str">
        <f>"Астафьев Алексей Владимирович"</f>
        <v>Астафьев Алексей Владимирович</v>
      </c>
      <c r="AH7" s="9" t="str">
        <f>"Избирательный округ (Двадцать первый (№ 21)), всего"</f>
        <v>Избирательный округ (Двадцать первый (№ 21)), всего</v>
      </c>
      <c r="AI7" s="9" t="str">
        <f>"Ершов Вячеслав Вячеславович"</f>
        <v>Ершов Вячеслав Вячеславович</v>
      </c>
      <c r="AJ7" s="9" t="str">
        <f>"Избирательный округ (Двадцать второй (№ 22)), всего"</f>
        <v>Избирательный округ (Двадцать второй (№ 22)), всего</v>
      </c>
      <c r="AK7" s="9" t="str">
        <f>"Кононыхин Евгений Константинович"</f>
        <v>Кононыхин Евгений Константинович</v>
      </c>
      <c r="AL7" s="9" t="str">
        <f>"Избирательный округ (Двадцать третий (№ 23)), всего"</f>
        <v>Избирательный округ (Двадцать третий (№ 23)), всего</v>
      </c>
      <c r="AM7" s="9" t="str">
        <f>"Намаконова Екатерина Алексеевна"</f>
        <v>Намаконова Екатерина Алексеевна</v>
      </c>
      <c r="AN7" s="9" t="str">
        <f>"Избирательный округ (Двадцать четвертый (№ 24)), всего"</f>
        <v>Избирательный округ (Двадцать четвертый (№ 24)), всего</v>
      </c>
      <c r="AO7" s="9" t="str">
        <f>"Щедрин Максим Андреевич"</f>
        <v>Щедрин Максим Андреевич</v>
      </c>
      <c r="AP7" s="9" t="str">
        <f>"Избирательный округ (Двадцать шестой (№ 26)), всего"</f>
        <v>Избирательный округ (Двадцать шестой (№ 26)), всего</v>
      </c>
      <c r="AQ7" s="9" t="str">
        <f>"Чеглаков Игорь Александрович"</f>
        <v>Чеглаков Игорь Александрович</v>
      </c>
      <c r="AR7" s="9" t="str">
        <f>"Избирательный округ (Двадцать седьмой (№ 27)), всего"</f>
        <v>Избирательный округ (Двадцать седьмой (№ 27)), всего</v>
      </c>
      <c r="AS7" s="9" t="str">
        <f>"Пелин Виталий Викторович"</f>
        <v>Пелин Виталий Викторович</v>
      </c>
      <c r="AT7" s="9" t="str">
        <f>"Избирательный округ (Двадцать восьмой (№ 28)), всего"</f>
        <v>Избирательный округ (Двадцать восьмой (№ 28)), всего</v>
      </c>
      <c r="AU7" s="9" t="str">
        <f>"Шалимов Борис Валерьевич"</f>
        <v>Шалимов Борис Валерьевич</v>
      </c>
      <c r="AV7" s="9" t="str">
        <f>"Избирательный округ (Двадцать девятый (№ 29)), всего"</f>
        <v>Избирательный округ (Двадцать девятый (№ 29)), всего</v>
      </c>
      <c r="AW7" s="9" t="str">
        <f>"Мальцев Аркадий Викторович"</f>
        <v>Мальцев Аркадий Викторович</v>
      </c>
      <c r="AX7" s="9" t="str">
        <f>"Избирательный округ (Тридцатый (№ 30)), всего"</f>
        <v>Избирательный округ (Тридцатый (№ 30)), всего</v>
      </c>
    </row>
    <row r="8" spans="1:51">
      <c r="A8" s="11" t="s">
        <v>6</v>
      </c>
      <c r="B8" s="6" t="str">
        <f>"2"</f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  <c r="AF8" s="6">
        <v>32</v>
      </c>
      <c r="AG8" s="6">
        <v>33</v>
      </c>
      <c r="AH8" s="6">
        <v>34</v>
      </c>
      <c r="AI8" s="6">
        <v>35</v>
      </c>
      <c r="AJ8" s="6">
        <v>36</v>
      </c>
      <c r="AK8" s="6">
        <v>37</v>
      </c>
      <c r="AL8" s="6">
        <v>38</v>
      </c>
      <c r="AM8" s="6">
        <v>39</v>
      </c>
      <c r="AN8" s="6">
        <v>40</v>
      </c>
      <c r="AO8" s="6">
        <v>41</v>
      </c>
      <c r="AP8" s="6">
        <v>42</v>
      </c>
      <c r="AQ8" s="6">
        <v>43</v>
      </c>
      <c r="AR8" s="6">
        <v>44</v>
      </c>
      <c r="AS8" s="6">
        <v>45</v>
      </c>
      <c r="AT8" s="6">
        <v>46</v>
      </c>
      <c r="AU8" s="6">
        <v>47</v>
      </c>
      <c r="AV8" s="6">
        <v>48</v>
      </c>
      <c r="AW8" s="6">
        <v>49</v>
      </c>
      <c r="AX8" s="6">
        <v>50</v>
      </c>
      <c r="AY8" s="7"/>
    </row>
    <row r="9" spans="1:51" ht="40.299999999999997">
      <c r="A9" s="12" t="s">
        <v>6</v>
      </c>
      <c r="B9" s="13" t="str">
        <f>"5 Остаток средств фонда на дату сдачи отчета (заверяется банковской справкой)"</f>
        <v>5 Остаток средств фонда на дату сдачи отчета (заверяется банковской справкой)</v>
      </c>
      <c r="C9" s="14">
        <v>310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0"/>
    </row>
    <row r="10" spans="1:51">
      <c r="A10" s="12" t="s">
        <v>7</v>
      </c>
      <c r="B10" s="14" t="str">
        <f>"в том числе"</f>
        <v>в том числе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0"/>
    </row>
    <row r="11" spans="1:51" ht="26.9">
      <c r="A11" s="12" t="s">
        <v>8</v>
      </c>
      <c r="B11" s="13" t="str">
        <f>"1 Поступило средств в избирательный фонд, всего"</f>
        <v>1 Поступило средств в избирательный фонд, всего</v>
      </c>
      <c r="C11" s="14">
        <v>10</v>
      </c>
      <c r="D11" s="15">
        <v>6626168.7800000003</v>
      </c>
      <c r="E11" s="15">
        <v>390932.56</v>
      </c>
      <c r="F11" s="15">
        <v>390932.56</v>
      </c>
      <c r="G11" s="15">
        <v>390932.31</v>
      </c>
      <c r="H11" s="15">
        <v>390932.31</v>
      </c>
      <c r="I11" s="15">
        <v>0</v>
      </c>
      <c r="J11" s="15">
        <v>127907.31</v>
      </c>
      <c r="K11" s="15">
        <v>127907.31</v>
      </c>
      <c r="L11" s="15">
        <v>62940</v>
      </c>
      <c r="M11" s="15">
        <v>62940</v>
      </c>
      <c r="N11" s="15">
        <v>400932.31</v>
      </c>
      <c r="O11" s="15">
        <v>400932.31</v>
      </c>
      <c r="P11" s="15">
        <v>440541.51</v>
      </c>
      <c r="Q11" s="15">
        <v>440541.51</v>
      </c>
      <c r="R11" s="15">
        <v>390932.56</v>
      </c>
      <c r="S11" s="15">
        <v>390932.56</v>
      </c>
      <c r="T11" s="15">
        <v>397682.56</v>
      </c>
      <c r="U11" s="15">
        <v>74262</v>
      </c>
      <c r="V11" s="15">
        <v>471944.56</v>
      </c>
      <c r="W11" s="15">
        <v>390932.31</v>
      </c>
      <c r="X11" s="15">
        <v>390932.31</v>
      </c>
      <c r="Y11" s="15">
        <v>397682.31</v>
      </c>
      <c r="Z11" s="15">
        <v>0</v>
      </c>
      <c r="AA11" s="15">
        <v>397682.31</v>
      </c>
      <c r="AB11" s="15">
        <v>397682.31</v>
      </c>
      <c r="AC11" s="15">
        <v>397682.31</v>
      </c>
      <c r="AD11" s="15">
        <v>127907.56</v>
      </c>
      <c r="AE11" s="15">
        <v>0</v>
      </c>
      <c r="AF11" s="15">
        <v>127907.56</v>
      </c>
      <c r="AG11" s="15">
        <v>397682.31</v>
      </c>
      <c r="AH11" s="15">
        <v>397682.31</v>
      </c>
      <c r="AI11" s="15">
        <v>407682.31</v>
      </c>
      <c r="AJ11" s="15">
        <v>407682.31</v>
      </c>
      <c r="AK11" s="15">
        <v>397682.31</v>
      </c>
      <c r="AL11" s="15">
        <v>397682.31</v>
      </c>
      <c r="AM11" s="15">
        <v>397682.31</v>
      </c>
      <c r="AN11" s="15">
        <v>397682.31</v>
      </c>
      <c r="AO11" s="15">
        <v>127907.31</v>
      </c>
      <c r="AP11" s="15">
        <v>127907.31</v>
      </c>
      <c r="AQ11" s="15">
        <v>397682.31</v>
      </c>
      <c r="AR11" s="15">
        <v>397682.31</v>
      </c>
      <c r="AS11" s="15">
        <v>117650</v>
      </c>
      <c r="AT11" s="15">
        <v>117650</v>
      </c>
      <c r="AU11" s="15">
        <v>0</v>
      </c>
      <c r="AV11" s="15">
        <v>0</v>
      </c>
      <c r="AW11" s="15">
        <v>390932.31</v>
      </c>
      <c r="AX11" s="15">
        <v>390932.31</v>
      </c>
      <c r="AY11" s="10"/>
    </row>
    <row r="12" spans="1:51">
      <c r="A12" s="12" t="s">
        <v>7</v>
      </c>
      <c r="B12" s="14" t="str">
        <f>"из них"</f>
        <v>из них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0"/>
    </row>
    <row r="13" spans="1:51" ht="53.75">
      <c r="A13" s="12" t="s">
        <v>9</v>
      </c>
      <c r="B13" s="13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3" s="14">
        <v>20</v>
      </c>
      <c r="D13" s="15">
        <v>6626168.7800000003</v>
      </c>
      <c r="E13" s="15">
        <v>390932.56</v>
      </c>
      <c r="F13" s="15">
        <v>390932.56</v>
      </c>
      <c r="G13" s="15">
        <v>390932.31</v>
      </c>
      <c r="H13" s="15">
        <v>390932.31</v>
      </c>
      <c r="I13" s="15">
        <v>0</v>
      </c>
      <c r="J13" s="15">
        <v>127907.31</v>
      </c>
      <c r="K13" s="15">
        <v>127907.31</v>
      </c>
      <c r="L13" s="15">
        <v>62940</v>
      </c>
      <c r="M13" s="15">
        <v>62940</v>
      </c>
      <c r="N13" s="15">
        <v>400932.31</v>
      </c>
      <c r="O13" s="15">
        <v>400932.31</v>
      </c>
      <c r="P13" s="15">
        <v>440541.51</v>
      </c>
      <c r="Q13" s="15">
        <v>440541.51</v>
      </c>
      <c r="R13" s="15">
        <v>390932.56</v>
      </c>
      <c r="S13" s="15">
        <v>390932.56</v>
      </c>
      <c r="T13" s="15">
        <v>397682.56</v>
      </c>
      <c r="U13" s="15">
        <v>74262</v>
      </c>
      <c r="V13" s="15">
        <v>471944.56</v>
      </c>
      <c r="W13" s="15">
        <v>390932.31</v>
      </c>
      <c r="X13" s="15">
        <v>390932.31</v>
      </c>
      <c r="Y13" s="15">
        <v>397682.31</v>
      </c>
      <c r="Z13" s="15">
        <v>0</v>
      </c>
      <c r="AA13" s="15">
        <v>397682.31</v>
      </c>
      <c r="AB13" s="15">
        <v>397682.31</v>
      </c>
      <c r="AC13" s="15">
        <v>397682.31</v>
      </c>
      <c r="AD13" s="15">
        <v>127907.56</v>
      </c>
      <c r="AE13" s="15">
        <v>0</v>
      </c>
      <c r="AF13" s="15">
        <v>127907.56</v>
      </c>
      <c r="AG13" s="15">
        <v>397682.31</v>
      </c>
      <c r="AH13" s="15">
        <v>397682.31</v>
      </c>
      <c r="AI13" s="15">
        <v>407682.31</v>
      </c>
      <c r="AJ13" s="15">
        <v>407682.31</v>
      </c>
      <c r="AK13" s="15">
        <v>397682.31</v>
      </c>
      <c r="AL13" s="15">
        <v>397682.31</v>
      </c>
      <c r="AM13" s="15">
        <v>397682.31</v>
      </c>
      <c r="AN13" s="15">
        <v>397682.31</v>
      </c>
      <c r="AO13" s="15">
        <v>127907.31</v>
      </c>
      <c r="AP13" s="15">
        <v>127907.31</v>
      </c>
      <c r="AQ13" s="15">
        <v>397682.31</v>
      </c>
      <c r="AR13" s="15">
        <v>397682.31</v>
      </c>
      <c r="AS13" s="15">
        <v>117650</v>
      </c>
      <c r="AT13" s="15">
        <v>117650</v>
      </c>
      <c r="AU13" s="15">
        <v>0</v>
      </c>
      <c r="AV13" s="15">
        <v>0</v>
      </c>
      <c r="AW13" s="15">
        <v>390932.31</v>
      </c>
      <c r="AX13" s="15">
        <v>390932.31</v>
      </c>
      <c r="AY13" s="10"/>
    </row>
    <row r="14" spans="1:51">
      <c r="A14" s="12" t="s">
        <v>7</v>
      </c>
      <c r="B14" s="14" t="str">
        <f>"из них"</f>
        <v>из них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0"/>
    </row>
    <row r="15" spans="1:51" ht="26.9">
      <c r="A15" s="12" t="s">
        <v>10</v>
      </c>
      <c r="B15" s="13" t="str">
        <f>"1.1.1 Собственные средства кандидата"</f>
        <v>1.1.1 Собственные средства кандидата</v>
      </c>
      <c r="C15" s="14">
        <v>30</v>
      </c>
      <c r="D15" s="15">
        <v>486021.49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127907.31</v>
      </c>
      <c r="K15" s="15">
        <v>127907.31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7762</v>
      </c>
      <c r="V15" s="15">
        <v>7762</v>
      </c>
      <c r="W15" s="15">
        <v>76887.31</v>
      </c>
      <c r="X15" s="15">
        <v>76887.31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127907.56</v>
      </c>
      <c r="AE15" s="15">
        <v>0</v>
      </c>
      <c r="AF15" s="15">
        <v>127907.56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127907.31</v>
      </c>
      <c r="AP15" s="15">
        <v>127907.31</v>
      </c>
      <c r="AQ15" s="15">
        <v>0</v>
      </c>
      <c r="AR15" s="15">
        <v>0</v>
      </c>
      <c r="AS15" s="15">
        <v>17650</v>
      </c>
      <c r="AT15" s="15">
        <v>17650</v>
      </c>
      <c r="AU15" s="15">
        <v>0</v>
      </c>
      <c r="AV15" s="15">
        <v>0</v>
      </c>
      <c r="AW15" s="15">
        <v>0</v>
      </c>
      <c r="AX15" s="15">
        <v>0</v>
      </c>
      <c r="AY15" s="10"/>
    </row>
    <row r="16" spans="1:51" ht="53.75">
      <c r="A16" s="12" t="s">
        <v>11</v>
      </c>
      <c r="B16" s="13" t="str">
        <f>"1.1.2 Средства, выделенные кандидату выдвинувшим его избирательным объединением"</f>
        <v>1.1.2 Средства, выделенные кандидату выдвинувшим его избирательным объединением</v>
      </c>
      <c r="C16" s="14">
        <v>40</v>
      </c>
      <c r="D16" s="15">
        <v>6077207.29</v>
      </c>
      <c r="E16" s="15">
        <v>390932.56</v>
      </c>
      <c r="F16" s="15">
        <v>390932.56</v>
      </c>
      <c r="G16" s="15">
        <v>390932.31</v>
      </c>
      <c r="H16" s="15">
        <v>390932.31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400932.31</v>
      </c>
      <c r="O16" s="15">
        <v>400932.31</v>
      </c>
      <c r="P16" s="15">
        <v>440541.51</v>
      </c>
      <c r="Q16" s="15">
        <v>440541.51</v>
      </c>
      <c r="R16" s="15">
        <v>390932.56</v>
      </c>
      <c r="S16" s="15">
        <v>390932.56</v>
      </c>
      <c r="T16" s="15">
        <v>397682.56</v>
      </c>
      <c r="U16" s="15">
        <v>66500</v>
      </c>
      <c r="V16" s="15">
        <v>464182.56</v>
      </c>
      <c r="W16" s="15">
        <v>314045</v>
      </c>
      <c r="X16" s="15">
        <v>314045</v>
      </c>
      <c r="Y16" s="15">
        <v>397682.31</v>
      </c>
      <c r="Z16" s="15">
        <v>0</v>
      </c>
      <c r="AA16" s="15">
        <v>397682.31</v>
      </c>
      <c r="AB16" s="15">
        <v>397682.31</v>
      </c>
      <c r="AC16" s="15">
        <v>397682.31</v>
      </c>
      <c r="AD16" s="15">
        <v>0</v>
      </c>
      <c r="AE16" s="15">
        <v>0</v>
      </c>
      <c r="AF16" s="15">
        <v>0</v>
      </c>
      <c r="AG16" s="15">
        <v>397682.31</v>
      </c>
      <c r="AH16" s="15">
        <v>397682.31</v>
      </c>
      <c r="AI16" s="15">
        <v>407682.31</v>
      </c>
      <c r="AJ16" s="15">
        <v>407682.31</v>
      </c>
      <c r="AK16" s="15">
        <v>397682.31</v>
      </c>
      <c r="AL16" s="15">
        <v>397682.31</v>
      </c>
      <c r="AM16" s="15">
        <v>397682.31</v>
      </c>
      <c r="AN16" s="15">
        <v>397682.31</v>
      </c>
      <c r="AO16" s="15">
        <v>0</v>
      </c>
      <c r="AP16" s="15">
        <v>0</v>
      </c>
      <c r="AQ16" s="15">
        <v>397682.31</v>
      </c>
      <c r="AR16" s="15">
        <v>397682.31</v>
      </c>
      <c r="AS16" s="15">
        <v>100000</v>
      </c>
      <c r="AT16" s="15">
        <v>100000</v>
      </c>
      <c r="AU16" s="15">
        <v>0</v>
      </c>
      <c r="AV16" s="15">
        <v>0</v>
      </c>
      <c r="AW16" s="15">
        <v>390932.31</v>
      </c>
      <c r="AX16" s="15">
        <v>390932.31</v>
      </c>
      <c r="AY16" s="10"/>
    </row>
    <row r="17" spans="1:51" ht="26.9">
      <c r="A17" s="12" t="s">
        <v>12</v>
      </c>
      <c r="B17" s="13" t="str">
        <f>"1.1.3 Добровольные пожертвования гражданина"</f>
        <v>1.1.3 Добровольные пожертвования гражданина</v>
      </c>
      <c r="C17" s="14">
        <v>50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0"/>
    </row>
    <row r="18" spans="1:51" ht="40.299999999999997">
      <c r="A18" s="12" t="s">
        <v>13</v>
      </c>
      <c r="B18" s="13" t="str">
        <f>"1.1.4 Добровольные пожертвования юридического лица"</f>
        <v>1.1.4 Добровольные пожертвования юридического лица</v>
      </c>
      <c r="C18" s="14">
        <v>60</v>
      </c>
      <c r="D18" s="15">
        <v>62940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62940</v>
      </c>
      <c r="M18" s="15">
        <v>62940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0"/>
    </row>
    <row r="19" spans="1:51" ht="107.5">
      <c r="A19" s="12" t="s">
        <v>14</v>
      </c>
      <c r="B19" s="13" t="str">
        <f>"1.2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области»"</f>
        <v>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</v>
      </c>
      <c r="C19" s="14">
        <v>70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0"/>
    </row>
    <row r="20" spans="1:51">
      <c r="A20" s="12" t="s">
        <v>7</v>
      </c>
      <c r="B20" s="14" t="str">
        <f>"из них"</f>
        <v>из них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0"/>
    </row>
    <row r="21" spans="1:51" ht="26.9">
      <c r="A21" s="12" t="s">
        <v>15</v>
      </c>
      <c r="B21" s="13" t="str">
        <f>"1.2.1 Собственные средства кандидата"</f>
        <v>1.2.1 Собственные средства кандидата</v>
      </c>
      <c r="C21" s="14">
        <v>80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0"/>
    </row>
    <row r="22" spans="1:51" ht="53.75">
      <c r="A22" s="12" t="s">
        <v>16</v>
      </c>
      <c r="B22" s="13" t="str">
        <f>"1.2.2 Средства, выделенные кандидату выдвинувшим его избирательным объединением"</f>
        <v>1.2.2 Средства, выделенные кандидату выдвинувшим его избирательным объединением</v>
      </c>
      <c r="C22" s="14">
        <v>90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0"/>
    </row>
    <row r="23" spans="1:51">
      <c r="A23" s="12" t="s">
        <v>17</v>
      </c>
      <c r="B23" s="13" t="str">
        <f>"1.2.3 Средства гражданина"</f>
        <v>1.2.3 Средства гражданина</v>
      </c>
      <c r="C23" s="14">
        <v>100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0"/>
    </row>
    <row r="24" spans="1:51" ht="26.9">
      <c r="A24" s="12" t="s">
        <v>18</v>
      </c>
      <c r="B24" s="13" t="str">
        <f>"1.2.4 Средства юридического лица"</f>
        <v>1.2.4 Средства юридического лица</v>
      </c>
      <c r="C24" s="14">
        <v>110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0"/>
    </row>
    <row r="25" spans="1:51" ht="40.299999999999997">
      <c r="A25" s="12" t="s">
        <v>19</v>
      </c>
      <c r="B25" s="13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0"/>
    </row>
    <row r="26" spans="1:51">
      <c r="A26" s="12" t="s">
        <v>7</v>
      </c>
      <c r="B26" s="14" t="str">
        <f>"из них"</f>
        <v>из них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0"/>
    </row>
    <row r="27" spans="1:51" ht="26.9">
      <c r="A27" s="12" t="s">
        <v>20</v>
      </c>
      <c r="B27" s="13" t="str">
        <f>"2.1 Перечислено в доход местного бюджета"</f>
        <v>2.1 Перечислено в доход местного бюджета</v>
      </c>
      <c r="C27" s="14">
        <v>130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0"/>
    </row>
    <row r="28" spans="1:51" ht="67.2">
      <c r="A28" s="12" t="s">
        <v>21</v>
      </c>
      <c r="B28" s="13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0"/>
    </row>
    <row r="29" spans="1:51">
      <c r="A29" s="12" t="s">
        <v>7</v>
      </c>
      <c r="B29" s="14" t="str">
        <f>"из них"</f>
        <v>из них</v>
      </c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0"/>
    </row>
    <row r="30" spans="1:51" ht="80.599999999999994">
      <c r="A30" s="12" t="s">
        <v>22</v>
      </c>
      <c r="B30" s="13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30" s="14">
        <v>150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0"/>
    </row>
    <row r="31" spans="1:51" ht="80.599999999999994">
      <c r="A31" s="12" t="s">
        <v>23</v>
      </c>
      <c r="B31" s="13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31" s="14">
        <v>160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0"/>
    </row>
    <row r="32" spans="1:51" ht="53.75">
      <c r="A32" s="12" t="s">
        <v>24</v>
      </c>
      <c r="B32" s="13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32" s="14">
        <v>170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0"/>
    </row>
    <row r="33" spans="1:51" ht="53.75">
      <c r="A33" s="12" t="s">
        <v>25</v>
      </c>
      <c r="B33" s="13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33" s="14">
        <v>180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0"/>
    </row>
    <row r="34" spans="1:51" ht="26.9">
      <c r="A34" s="12" t="s">
        <v>26</v>
      </c>
      <c r="B34" s="13" t="str">
        <f>"3 Израсходовано средств, всего"</f>
        <v>3 Израсходовано средств, всего</v>
      </c>
      <c r="C34" s="14">
        <v>190</v>
      </c>
      <c r="D34" s="15">
        <v>6626142.7800000003</v>
      </c>
      <c r="E34" s="15">
        <v>390932.56</v>
      </c>
      <c r="F34" s="15">
        <v>390932.56</v>
      </c>
      <c r="G34" s="15">
        <v>390932.31</v>
      </c>
      <c r="H34" s="15">
        <v>390932.31</v>
      </c>
      <c r="I34" s="15">
        <v>0</v>
      </c>
      <c r="J34" s="15">
        <v>127907.31</v>
      </c>
      <c r="K34" s="15">
        <v>127907.31</v>
      </c>
      <c r="L34" s="15">
        <v>62940</v>
      </c>
      <c r="M34" s="15">
        <v>62940</v>
      </c>
      <c r="N34" s="15">
        <v>400932.31</v>
      </c>
      <c r="O34" s="15">
        <v>400932.31</v>
      </c>
      <c r="P34" s="15">
        <v>440541.51</v>
      </c>
      <c r="Q34" s="15">
        <v>440541.51</v>
      </c>
      <c r="R34" s="15">
        <v>390932.56</v>
      </c>
      <c r="S34" s="15">
        <v>390932.56</v>
      </c>
      <c r="T34" s="15">
        <v>397682.56</v>
      </c>
      <c r="U34" s="15">
        <v>74262</v>
      </c>
      <c r="V34" s="15">
        <v>471944.56</v>
      </c>
      <c r="W34" s="15">
        <v>390932.31</v>
      </c>
      <c r="X34" s="15">
        <v>390932.31</v>
      </c>
      <c r="Y34" s="15">
        <v>397682.31</v>
      </c>
      <c r="Z34" s="15">
        <v>0</v>
      </c>
      <c r="AA34" s="15">
        <v>397682.31</v>
      </c>
      <c r="AB34" s="15">
        <v>397682.31</v>
      </c>
      <c r="AC34" s="15">
        <v>397682.31</v>
      </c>
      <c r="AD34" s="15">
        <v>127907.56</v>
      </c>
      <c r="AE34" s="15">
        <v>0</v>
      </c>
      <c r="AF34" s="15">
        <v>127907.56</v>
      </c>
      <c r="AG34" s="15">
        <v>397682.31</v>
      </c>
      <c r="AH34" s="15">
        <v>397682.31</v>
      </c>
      <c r="AI34" s="15">
        <v>407682.31</v>
      </c>
      <c r="AJ34" s="15">
        <v>407682.31</v>
      </c>
      <c r="AK34" s="15">
        <v>397682.31</v>
      </c>
      <c r="AL34" s="15">
        <v>397682.31</v>
      </c>
      <c r="AM34" s="15">
        <v>397682.31</v>
      </c>
      <c r="AN34" s="15">
        <v>397682.31</v>
      </c>
      <c r="AO34" s="15">
        <v>127907.31</v>
      </c>
      <c r="AP34" s="15">
        <v>127907.31</v>
      </c>
      <c r="AQ34" s="15">
        <v>397682.31</v>
      </c>
      <c r="AR34" s="15">
        <v>397682.31</v>
      </c>
      <c r="AS34" s="15">
        <v>117624</v>
      </c>
      <c r="AT34" s="15">
        <v>117624</v>
      </c>
      <c r="AU34" s="15">
        <v>0</v>
      </c>
      <c r="AV34" s="15">
        <v>0</v>
      </c>
      <c r="AW34" s="15">
        <v>390932.31</v>
      </c>
      <c r="AX34" s="15">
        <v>390932.31</v>
      </c>
      <c r="AY34" s="10"/>
    </row>
    <row r="35" spans="1:51">
      <c r="A35" s="12" t="s">
        <v>7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0"/>
    </row>
    <row r="36" spans="1:51" ht="26.9">
      <c r="A36" s="12" t="s">
        <v>27</v>
      </c>
      <c r="B36" s="13" t="str">
        <f>"3.1 На организацию сбора подписей избирателей"</f>
        <v>3.1 На организацию сбора подписей избирателей</v>
      </c>
      <c r="C36" s="14">
        <v>200</v>
      </c>
      <c r="D36" s="15">
        <v>675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225</v>
      </c>
      <c r="K36" s="15">
        <v>225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225</v>
      </c>
      <c r="AE36" s="15">
        <v>0</v>
      </c>
      <c r="AF36" s="15">
        <v>225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225</v>
      </c>
      <c r="AP36" s="15">
        <v>225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0"/>
    </row>
    <row r="37" spans="1:51">
      <c r="A37" s="12" t="s">
        <v>7</v>
      </c>
      <c r="B37" s="14" t="str">
        <f>"из них"</f>
        <v>из них</v>
      </c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0"/>
    </row>
    <row r="38" spans="1:51" ht="40.299999999999997">
      <c r="A38" s="12" t="s">
        <v>28</v>
      </c>
      <c r="B38" s="13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8" s="14">
        <v>210</v>
      </c>
      <c r="D38" s="15">
        <v>450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225</v>
      </c>
      <c r="K38" s="15">
        <v>225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225</v>
      </c>
      <c r="AP38" s="15">
        <v>225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0"/>
    </row>
    <row r="39" spans="1:51" ht="40.299999999999997">
      <c r="A39" s="12" t="s">
        <v>29</v>
      </c>
      <c r="B39" s="13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9" s="14">
        <v>220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0"/>
    </row>
    <row r="40" spans="1:51" ht="53.75">
      <c r="A40" s="12" t="s">
        <v>30</v>
      </c>
      <c r="B40" s="13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40" s="14">
        <v>230</v>
      </c>
      <c r="D40" s="15">
        <v>5000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2500</v>
      </c>
      <c r="V40" s="15">
        <v>2500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2500</v>
      </c>
      <c r="AT40" s="15">
        <v>2500</v>
      </c>
      <c r="AU40" s="15">
        <v>0</v>
      </c>
      <c r="AV40" s="15">
        <v>0</v>
      </c>
      <c r="AW40" s="15">
        <v>0</v>
      </c>
      <c r="AX40" s="15">
        <v>0</v>
      </c>
      <c r="AY40" s="10"/>
    </row>
    <row r="41" spans="1:51" ht="40.299999999999997">
      <c r="A41" s="12" t="s">
        <v>31</v>
      </c>
      <c r="B41" s="13" t="str">
        <f>"3.4 На предвыборную агитацию через сетевые издания"</f>
        <v>3.4 На предвыборную агитацию через сетевые издания</v>
      </c>
      <c r="C41" s="14">
        <v>240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0"/>
    </row>
    <row r="42" spans="1:51" ht="53.75">
      <c r="A42" s="12" t="s">
        <v>32</v>
      </c>
      <c r="B42" s="13" t="str">
        <f>"3.5 На выпуск и распространение печатных и иных агитационных материалов"</f>
        <v>3.5 На выпуск и распространение печатных и иных агитационных материалов</v>
      </c>
      <c r="C42" s="14">
        <v>250</v>
      </c>
      <c r="D42" s="15">
        <v>6599467.7800000003</v>
      </c>
      <c r="E42" s="15">
        <v>389932.56</v>
      </c>
      <c r="F42" s="15">
        <v>389932.56</v>
      </c>
      <c r="G42" s="15">
        <v>389932.31</v>
      </c>
      <c r="H42" s="15">
        <v>389932.31</v>
      </c>
      <c r="I42" s="15">
        <v>0</v>
      </c>
      <c r="J42" s="15">
        <v>126682.31</v>
      </c>
      <c r="K42" s="15">
        <v>126682.31</v>
      </c>
      <c r="L42" s="15">
        <v>62940</v>
      </c>
      <c r="M42" s="15">
        <v>62940</v>
      </c>
      <c r="N42" s="15">
        <v>399932.31</v>
      </c>
      <c r="O42" s="15">
        <v>399932.31</v>
      </c>
      <c r="P42" s="15">
        <v>439541.51</v>
      </c>
      <c r="Q42" s="15">
        <v>439541.51</v>
      </c>
      <c r="R42" s="15">
        <v>389932.56</v>
      </c>
      <c r="S42" s="15">
        <v>389932.56</v>
      </c>
      <c r="T42" s="15">
        <v>396682.56</v>
      </c>
      <c r="U42" s="15">
        <v>68762</v>
      </c>
      <c r="V42" s="15">
        <v>465444.56</v>
      </c>
      <c r="W42" s="15">
        <v>389932.31</v>
      </c>
      <c r="X42" s="15">
        <v>389932.31</v>
      </c>
      <c r="Y42" s="15">
        <v>396682.31</v>
      </c>
      <c r="Z42" s="15">
        <v>0</v>
      </c>
      <c r="AA42" s="15">
        <v>396682.31</v>
      </c>
      <c r="AB42" s="15">
        <v>396682.31</v>
      </c>
      <c r="AC42" s="15">
        <v>396682.31</v>
      </c>
      <c r="AD42" s="15">
        <v>126682.56</v>
      </c>
      <c r="AE42" s="15">
        <v>0</v>
      </c>
      <c r="AF42" s="15">
        <v>126682.56</v>
      </c>
      <c r="AG42" s="15">
        <v>396682.31</v>
      </c>
      <c r="AH42" s="15">
        <v>396682.31</v>
      </c>
      <c r="AI42" s="15">
        <v>406682.31</v>
      </c>
      <c r="AJ42" s="15">
        <v>406682.31</v>
      </c>
      <c r="AK42" s="15">
        <v>396682.31</v>
      </c>
      <c r="AL42" s="15">
        <v>396682.31</v>
      </c>
      <c r="AM42" s="15">
        <v>396682.31</v>
      </c>
      <c r="AN42" s="15">
        <v>396682.31</v>
      </c>
      <c r="AO42" s="15">
        <v>126682.31</v>
      </c>
      <c r="AP42" s="15">
        <v>126682.31</v>
      </c>
      <c r="AQ42" s="15">
        <v>396682.31</v>
      </c>
      <c r="AR42" s="15">
        <v>396682.31</v>
      </c>
      <c r="AS42" s="15">
        <v>115124</v>
      </c>
      <c r="AT42" s="15">
        <v>115124</v>
      </c>
      <c r="AU42" s="15">
        <v>0</v>
      </c>
      <c r="AV42" s="15">
        <v>0</v>
      </c>
      <c r="AW42" s="15">
        <v>389932.31</v>
      </c>
      <c r="AX42" s="15">
        <v>389932.31</v>
      </c>
      <c r="AY42" s="10"/>
    </row>
    <row r="43" spans="1:51" ht="26.9">
      <c r="A43" s="12" t="s">
        <v>33</v>
      </c>
      <c r="B43" s="13" t="str">
        <f>"3.6 На проведение публичных массовых мероприятий"</f>
        <v>3.6 На проведение публичных массовых мероприятий</v>
      </c>
      <c r="C43" s="14">
        <v>260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0"/>
    </row>
    <row r="44" spans="1:51" ht="40.299999999999997">
      <c r="A44" s="12" t="s">
        <v>34</v>
      </c>
      <c r="B44" s="13" t="str">
        <f>"3.7 На оплату работ (услуг) информационного и консультационного характера"</f>
        <v>3.7 На оплату работ (услуг) информационного и консультационного характера</v>
      </c>
      <c r="C44" s="14">
        <v>270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0"/>
    </row>
    <row r="45" spans="1:51" ht="67.2">
      <c r="A45" s="12" t="s">
        <v>35</v>
      </c>
      <c r="B45" s="13" t="str">
        <f>"3.8 На оплату других работ (услуг), выполненных (оказанных) юридическими лицами или гражданами РФ по договорам"</f>
        <v>3.8 На оплату других работ (услуг), выполненных (оказанных) юридическими лицами или гражданами РФ по договорам</v>
      </c>
      <c r="C45" s="14">
        <v>280</v>
      </c>
      <c r="D45" s="15">
        <v>21000</v>
      </c>
      <c r="E45" s="15">
        <v>1000</v>
      </c>
      <c r="F45" s="15">
        <v>1000</v>
      </c>
      <c r="G45" s="15">
        <v>1000</v>
      </c>
      <c r="H45" s="15">
        <v>1000</v>
      </c>
      <c r="I45" s="15">
        <v>0</v>
      </c>
      <c r="J45" s="15">
        <v>1000</v>
      </c>
      <c r="K45" s="15">
        <v>1000</v>
      </c>
      <c r="L45" s="15">
        <v>0</v>
      </c>
      <c r="M45" s="15">
        <v>0</v>
      </c>
      <c r="N45" s="15">
        <v>1000</v>
      </c>
      <c r="O45" s="15">
        <v>1000</v>
      </c>
      <c r="P45" s="15">
        <v>1000</v>
      </c>
      <c r="Q45" s="15">
        <v>1000</v>
      </c>
      <c r="R45" s="15">
        <v>1000</v>
      </c>
      <c r="S45" s="15">
        <v>1000</v>
      </c>
      <c r="T45" s="15">
        <v>1000</v>
      </c>
      <c r="U45" s="15">
        <v>3000</v>
      </c>
      <c r="V45" s="15">
        <v>4000</v>
      </c>
      <c r="W45" s="15">
        <v>1000</v>
      </c>
      <c r="X45" s="15">
        <v>1000</v>
      </c>
      <c r="Y45" s="15">
        <v>1000</v>
      </c>
      <c r="Z45" s="15">
        <v>0</v>
      </c>
      <c r="AA45" s="15">
        <v>1000</v>
      </c>
      <c r="AB45" s="15">
        <v>1000</v>
      </c>
      <c r="AC45" s="15">
        <v>1000</v>
      </c>
      <c r="AD45" s="15">
        <v>1000</v>
      </c>
      <c r="AE45" s="15">
        <v>0</v>
      </c>
      <c r="AF45" s="15">
        <v>1000</v>
      </c>
      <c r="AG45" s="15">
        <v>1000</v>
      </c>
      <c r="AH45" s="15">
        <v>1000</v>
      </c>
      <c r="AI45" s="15">
        <v>1000</v>
      </c>
      <c r="AJ45" s="15">
        <v>1000</v>
      </c>
      <c r="AK45" s="15">
        <v>1000</v>
      </c>
      <c r="AL45" s="15">
        <v>1000</v>
      </c>
      <c r="AM45" s="15">
        <v>1000</v>
      </c>
      <c r="AN45" s="15">
        <v>1000</v>
      </c>
      <c r="AO45" s="15">
        <v>1000</v>
      </c>
      <c r="AP45" s="15">
        <v>1000</v>
      </c>
      <c r="AQ45" s="15">
        <v>1000</v>
      </c>
      <c r="AR45" s="15">
        <v>1000</v>
      </c>
      <c r="AS45" s="15">
        <v>0</v>
      </c>
      <c r="AT45" s="15">
        <v>0</v>
      </c>
      <c r="AU45" s="15">
        <v>0</v>
      </c>
      <c r="AV45" s="15">
        <v>0</v>
      </c>
      <c r="AW45" s="15">
        <v>1000</v>
      </c>
      <c r="AX45" s="15">
        <v>1000</v>
      </c>
      <c r="AY45" s="10"/>
    </row>
    <row r="46" spans="1:51" ht="53.75">
      <c r="A46" s="12" t="s">
        <v>36</v>
      </c>
      <c r="B46" s="13" t="str">
        <f>"3.9 На оплату иных расходов, непосредственно связанных с проведением избирательной кампании"</f>
        <v>3.9 На оплату иных расходов, непосредственно связанных с проведением избирательной кампании</v>
      </c>
      <c r="C46" s="14">
        <v>290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0"/>
    </row>
    <row r="47" spans="1:51" ht="94.05">
      <c r="A47" s="12" t="s">
        <v>37</v>
      </c>
      <c r="B47" s="13" t="str">
        <f>"4 Распределено неизрасходованного остатка средств фонда пропорционально перечисленным в избирательный фонд  денежным средствам ***"</f>
        <v>4 Распределено неизрасходованного остатка средств фонда пропорционально перечисленным в избирательный фонд  денежным средствам ***</v>
      </c>
      <c r="C47" s="14">
        <v>300</v>
      </c>
      <c r="D47" s="15">
        <v>26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26</v>
      </c>
      <c r="AT47" s="15">
        <v>26</v>
      </c>
      <c r="AU47" s="15">
        <v>0</v>
      </c>
      <c r="AV47" s="15">
        <v>0</v>
      </c>
      <c r="AW47" s="15">
        <v>0</v>
      </c>
      <c r="AX47" s="15">
        <v>0</v>
      </c>
      <c r="AY47" s="10"/>
    </row>
    <row r="48" spans="1:51">
      <c r="AY48" s="10"/>
    </row>
  </sheetData>
  <mergeCells count="4">
    <mergeCell ref="A2:AX2"/>
    <mergeCell ref="A3:AX3"/>
    <mergeCell ref="A4:AX4"/>
    <mergeCell ref="AV5:AX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2024-09-20T03:08:19Z</dcterms:created>
  <dcterms:modified xsi:type="dcterms:W3CDTF">2024-09-20T03:10:34Z</dcterms:modified>
</cp:coreProperties>
</file>