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20" windowHeight="10490"/>
  </bookViews>
  <sheets>
    <sheet name="прил 2" sheetId="3" r:id="rId1"/>
  </sheets>
  <definedNames>
    <definedName name="_xlnm.Print_Titles" localSheetId="0">'прил 2'!$9:$12</definedName>
    <definedName name="_xlnm.Print_Area" localSheetId="0">'прил 2'!$A$1:$R$392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92" i="3" l="1"/>
  <c r="K392" i="3"/>
  <c r="J392" i="3"/>
  <c r="L292" i="3" l="1"/>
  <c r="H292" i="3"/>
  <c r="I292" i="3"/>
  <c r="L301" i="3" l="1"/>
  <c r="I365" i="3" l="1"/>
  <c r="L365" i="3"/>
  <c r="L327" i="3" l="1"/>
  <c r="L303" i="3" l="1"/>
  <c r="J328" i="3" l="1"/>
  <c r="L329" i="3" l="1"/>
  <c r="L341" i="3"/>
  <c r="L328" i="3" s="1"/>
  <c r="L343" i="3"/>
  <c r="L342" i="3"/>
  <c r="L26" i="3"/>
  <c r="K341" i="3"/>
  <c r="K328" i="3" s="1"/>
  <c r="H328" i="3" s="1"/>
  <c r="L344" i="3"/>
  <c r="L331" i="3" s="1"/>
  <c r="J380" i="3"/>
  <c r="J330" i="3" s="1"/>
  <c r="K380" i="3"/>
  <c r="K330" i="3" s="1"/>
  <c r="L380" i="3"/>
  <c r="L330" i="3" s="1"/>
  <c r="L381" i="3"/>
  <c r="H392" i="3"/>
  <c r="H380" i="3" s="1"/>
  <c r="L369" i="3" l="1"/>
  <c r="H330" i="3"/>
  <c r="D357" i="3"/>
  <c r="I21" i="3" l="1"/>
  <c r="I327" i="3" l="1"/>
  <c r="I325" i="3"/>
  <c r="I318" i="3" l="1"/>
  <c r="L39" i="3"/>
  <c r="L353" i="3"/>
  <c r="L357" i="3"/>
  <c r="I357" i="3" s="1"/>
  <c r="H365" i="3"/>
  <c r="H327" i="3" s="1"/>
  <c r="H364" i="3"/>
  <c r="L23" i="3" l="1"/>
  <c r="K353" i="3"/>
  <c r="J353" i="3"/>
  <c r="I328" i="3" l="1"/>
  <c r="J329" i="3"/>
  <c r="H379" i="3"/>
  <c r="H378" i="3"/>
  <c r="M392" i="3" l="1"/>
  <c r="M379" i="3" s="1"/>
  <c r="I392" i="3"/>
  <c r="I379" i="3" s="1"/>
  <c r="I329" i="3" s="1"/>
  <c r="M391" i="3"/>
  <c r="M378" i="3" s="1"/>
  <c r="I391" i="3"/>
  <c r="H391" i="3"/>
  <c r="M390" i="3"/>
  <c r="H390" i="3"/>
  <c r="M389" i="3"/>
  <c r="L389" i="3"/>
  <c r="K389" i="3"/>
  <c r="J389" i="3"/>
  <c r="I389" i="3"/>
  <c r="H389" i="3"/>
  <c r="M388" i="3"/>
  <c r="K388" i="3"/>
  <c r="J388" i="3"/>
  <c r="H388" i="3"/>
  <c r="M387" i="3"/>
  <c r="L387" i="3"/>
  <c r="K387" i="3"/>
  <c r="J387" i="3"/>
  <c r="I387" i="3"/>
  <c r="H387" i="3"/>
  <c r="M386" i="3"/>
  <c r="L386" i="3"/>
  <c r="K386" i="3"/>
  <c r="J386" i="3"/>
  <c r="I386" i="3"/>
  <c r="H386" i="3"/>
  <c r="M385" i="3"/>
  <c r="L385" i="3"/>
  <c r="K385" i="3"/>
  <c r="J385" i="3"/>
  <c r="I385" i="3"/>
  <c r="H385" i="3"/>
  <c r="M384" i="3"/>
  <c r="L384" i="3"/>
  <c r="K384" i="3"/>
  <c r="J384" i="3"/>
  <c r="I384" i="3"/>
  <c r="H384" i="3"/>
  <c r="M383" i="3"/>
  <c r="L383" i="3"/>
  <c r="K383" i="3"/>
  <c r="J383" i="3"/>
  <c r="I383" i="3"/>
  <c r="H383" i="3"/>
  <c r="M382" i="3"/>
  <c r="M381" i="3" s="1"/>
  <c r="L382" i="3"/>
  <c r="K382" i="3"/>
  <c r="J382" i="3"/>
  <c r="I382" i="3"/>
  <c r="I381" i="3" s="1"/>
  <c r="H382" i="3"/>
  <c r="K381" i="3" l="1"/>
  <c r="J381" i="3"/>
  <c r="H381" i="3"/>
  <c r="K329" i="3"/>
  <c r="M380" i="3"/>
  <c r="I380" i="3"/>
  <c r="M377" i="3"/>
  <c r="M376" i="3"/>
  <c r="K376" i="3"/>
  <c r="J376" i="3"/>
  <c r="H376" i="3"/>
  <c r="M375" i="3"/>
  <c r="L375" i="3"/>
  <c r="K375" i="3"/>
  <c r="J375" i="3"/>
  <c r="I375" i="3"/>
  <c r="H375" i="3"/>
  <c r="M374" i="3"/>
  <c r="L374" i="3"/>
  <c r="K374" i="3"/>
  <c r="J374" i="3"/>
  <c r="I374" i="3"/>
  <c r="H374" i="3"/>
  <c r="M373" i="3"/>
  <c r="L373" i="3"/>
  <c r="K373" i="3"/>
  <c r="J373" i="3"/>
  <c r="I373" i="3"/>
  <c r="H373" i="3"/>
  <c r="M372" i="3"/>
  <c r="L372" i="3"/>
  <c r="K372" i="3"/>
  <c r="J372" i="3"/>
  <c r="I372" i="3"/>
  <c r="H372" i="3"/>
  <c r="M371" i="3"/>
  <c r="L371" i="3"/>
  <c r="K371" i="3"/>
  <c r="J371" i="3"/>
  <c r="I371" i="3"/>
  <c r="I369" i="3" s="1"/>
  <c r="H371" i="3"/>
  <c r="M370" i="3"/>
  <c r="L370" i="3"/>
  <c r="K370" i="3"/>
  <c r="J370" i="3"/>
  <c r="I370" i="3"/>
  <c r="H370" i="3"/>
  <c r="M369" i="3" l="1"/>
  <c r="K369" i="3"/>
  <c r="H329" i="3"/>
  <c r="J369" i="3"/>
  <c r="H369" i="3"/>
  <c r="L200" i="3"/>
  <c r="K200" i="3" l="1"/>
  <c r="M53" i="3" l="1"/>
  <c r="K53" i="3"/>
  <c r="J53" i="3"/>
  <c r="I53" i="3"/>
  <c r="L53" i="3"/>
  <c r="H302" i="3" l="1"/>
  <c r="H301" i="3"/>
  <c r="I302" i="3"/>
  <c r="I40" i="3" s="1"/>
  <c r="I24" i="3" s="1"/>
  <c r="I301" i="3"/>
  <c r="L299" i="3" l="1"/>
  <c r="I299" i="3" s="1"/>
  <c r="I20" i="3" l="1"/>
  <c r="M40" i="3" l="1"/>
  <c r="L40" i="3"/>
  <c r="L24" i="3" s="1"/>
  <c r="K40" i="3"/>
  <c r="K24" i="3" s="1"/>
  <c r="J40" i="3"/>
  <c r="H40" i="3"/>
  <c r="H24" i="3" s="1"/>
  <c r="I297" i="3" l="1"/>
  <c r="H38" i="3" l="1"/>
  <c r="I38" i="3"/>
  <c r="I22" i="3" s="1"/>
  <c r="J38" i="3"/>
  <c r="J22" i="3" s="1"/>
  <c r="K38" i="3"/>
  <c r="M38" i="3"/>
  <c r="M22" i="3" s="1"/>
  <c r="L38" i="3"/>
  <c r="I52" i="3"/>
  <c r="J344" i="3" l="1"/>
  <c r="I344" i="3"/>
  <c r="M368" i="3"/>
  <c r="M367" i="3"/>
  <c r="I367" i="3"/>
  <c r="M366" i="3"/>
  <c r="M365" i="3"/>
  <c r="M364" i="3"/>
  <c r="K364" i="3"/>
  <c r="J364" i="3"/>
  <c r="M363" i="3"/>
  <c r="L363" i="3"/>
  <c r="K363" i="3"/>
  <c r="J363" i="3"/>
  <c r="I363" i="3"/>
  <c r="H363" i="3"/>
  <c r="M362" i="3"/>
  <c r="L362" i="3"/>
  <c r="K362" i="3"/>
  <c r="J362" i="3"/>
  <c r="I362" i="3"/>
  <c r="H362" i="3"/>
  <c r="M361" i="3"/>
  <c r="L361" i="3"/>
  <c r="K361" i="3"/>
  <c r="J361" i="3"/>
  <c r="I361" i="3"/>
  <c r="H361" i="3"/>
  <c r="M360" i="3"/>
  <c r="L360" i="3"/>
  <c r="K360" i="3"/>
  <c r="J360" i="3"/>
  <c r="I360" i="3"/>
  <c r="H360" i="3"/>
  <c r="M359" i="3"/>
  <c r="L359" i="3"/>
  <c r="K359" i="3"/>
  <c r="J359" i="3"/>
  <c r="I359" i="3"/>
  <c r="H359" i="3"/>
  <c r="M358" i="3"/>
  <c r="L358" i="3"/>
  <c r="K358" i="3"/>
  <c r="J358" i="3"/>
  <c r="I358" i="3"/>
  <c r="H358" i="3"/>
  <c r="M357" i="3"/>
  <c r="K357" i="3"/>
  <c r="J357" i="3"/>
  <c r="H357" i="3" l="1"/>
  <c r="L351" i="3"/>
  <c r="K351" i="3" l="1"/>
  <c r="K344" i="3" s="1"/>
  <c r="K331" i="3" s="1"/>
  <c r="L339" i="3" l="1"/>
  <c r="L326" i="3" s="1"/>
  <c r="L22" i="3" s="1"/>
  <c r="K339" i="3"/>
  <c r="K326" i="3" s="1"/>
  <c r="K22" i="3" s="1"/>
  <c r="K338" i="3"/>
  <c r="K325" i="3" l="1"/>
  <c r="H326" i="3"/>
  <c r="H22" i="3" s="1"/>
  <c r="H339" i="3"/>
  <c r="H352" i="3"/>
  <c r="H317" i="3" l="1"/>
  <c r="H316" i="3"/>
  <c r="H315" i="3"/>
  <c r="H314" i="3"/>
  <c r="H313" i="3"/>
  <c r="H312" i="3"/>
  <c r="M311" i="3"/>
  <c r="K311" i="3" s="1"/>
  <c r="L311" i="3"/>
  <c r="H310" i="3"/>
  <c r="H309" i="3"/>
  <c r="H308" i="3"/>
  <c r="H307" i="3"/>
  <c r="J311" i="3" l="1"/>
  <c r="J306" i="3" s="1"/>
  <c r="I311" i="3"/>
  <c r="I306" i="3" s="1"/>
  <c r="K306" i="3"/>
  <c r="L306" i="3"/>
  <c r="M306" i="3"/>
  <c r="H311" i="3" l="1"/>
  <c r="H306" i="3"/>
  <c r="M52" i="3"/>
  <c r="L52" i="3"/>
  <c r="K52" i="3"/>
  <c r="J52" i="3"/>
  <c r="H203" i="3"/>
  <c r="H202" i="3"/>
  <c r="H201" i="3"/>
  <c r="H200" i="3"/>
  <c r="H199" i="3"/>
  <c r="H198" i="3"/>
  <c r="M197" i="3"/>
  <c r="K197" i="3" s="1"/>
  <c r="L197" i="3"/>
  <c r="H196" i="3"/>
  <c r="H195" i="3"/>
  <c r="H194" i="3"/>
  <c r="H193" i="3"/>
  <c r="J197" i="3" l="1"/>
  <c r="J192" i="3" s="1"/>
  <c r="M192" i="3"/>
  <c r="I197" i="3"/>
  <c r="I192" i="3" s="1"/>
  <c r="K192" i="3"/>
  <c r="L192" i="3"/>
  <c r="K47" i="3"/>
  <c r="H197" i="3" l="1"/>
  <c r="H192" i="3"/>
  <c r="I48" i="3"/>
  <c r="J48" i="3"/>
  <c r="K48" i="3"/>
  <c r="M48" i="3"/>
  <c r="J49" i="3"/>
  <c r="K49" i="3"/>
  <c r="M49" i="3"/>
  <c r="I54" i="3"/>
  <c r="J54" i="3"/>
  <c r="K54" i="3"/>
  <c r="L54" i="3"/>
  <c r="M54" i="3"/>
  <c r="I55" i="3"/>
  <c r="J55" i="3"/>
  <c r="K55" i="3"/>
  <c r="L55" i="3"/>
  <c r="M55" i="3"/>
  <c r="I56" i="3"/>
  <c r="J56" i="3"/>
  <c r="K56" i="3"/>
  <c r="L56" i="3"/>
  <c r="M56" i="3"/>
  <c r="J47" i="3"/>
  <c r="L47" i="3"/>
  <c r="M47" i="3"/>
  <c r="I47" i="3"/>
  <c r="J46" i="3"/>
  <c r="J31" i="3" s="1"/>
  <c r="J15" i="3" s="1"/>
  <c r="K46" i="3"/>
  <c r="K31" i="3" s="1"/>
  <c r="K15" i="3" s="1"/>
  <c r="L46" i="3"/>
  <c r="L31" i="3" s="1"/>
  <c r="L15" i="3" s="1"/>
  <c r="M46" i="3"/>
  <c r="I46" i="3"/>
  <c r="I31" i="3" s="1"/>
  <c r="I15" i="3" s="1"/>
  <c r="H46" i="3" l="1"/>
  <c r="M31" i="3"/>
  <c r="M15" i="3" s="1"/>
  <c r="H15" i="3" s="1"/>
  <c r="H31" i="3" l="1"/>
  <c r="H52" i="3"/>
  <c r="H53" i="3"/>
  <c r="H54" i="3"/>
  <c r="H56" i="3"/>
  <c r="H47" i="3"/>
  <c r="H55" i="3"/>
  <c r="J57" i="3"/>
  <c r="I57" i="3"/>
  <c r="K57" i="3"/>
  <c r="L57" i="3"/>
  <c r="M57" i="3"/>
  <c r="H58" i="3"/>
  <c r="H59" i="3"/>
  <c r="H60" i="3"/>
  <c r="H61" i="3"/>
  <c r="H62" i="3"/>
  <c r="H63" i="3"/>
  <c r="H64" i="3"/>
  <c r="H65" i="3"/>
  <c r="H66" i="3"/>
  <c r="H67" i="3"/>
  <c r="H68" i="3"/>
  <c r="M69" i="3"/>
  <c r="J69" i="3"/>
  <c r="K69" i="3"/>
  <c r="I69" i="3"/>
  <c r="H70" i="3"/>
  <c r="H71" i="3"/>
  <c r="H73" i="3"/>
  <c r="H74" i="3"/>
  <c r="H75" i="3"/>
  <c r="H76" i="3"/>
  <c r="H77" i="3"/>
  <c r="H78" i="3"/>
  <c r="H79" i="3"/>
  <c r="H80" i="3"/>
  <c r="H83" i="3"/>
  <c r="H84" i="3"/>
  <c r="H85" i="3"/>
  <c r="H86" i="3"/>
  <c r="H87" i="3"/>
  <c r="H88" i="3"/>
  <c r="H89" i="3"/>
  <c r="H90" i="3"/>
  <c r="H91" i="3"/>
  <c r="H92" i="3"/>
  <c r="H93" i="3"/>
  <c r="J94" i="3"/>
  <c r="K94" i="3"/>
  <c r="L94" i="3"/>
  <c r="M94" i="3"/>
  <c r="I94" i="3"/>
  <c r="H95" i="3"/>
  <c r="H96" i="3"/>
  <c r="H97" i="3"/>
  <c r="H98" i="3"/>
  <c r="H99" i="3"/>
  <c r="H100" i="3"/>
  <c r="H101" i="3"/>
  <c r="H102" i="3"/>
  <c r="H103" i="3"/>
  <c r="H104" i="3"/>
  <c r="H105" i="3"/>
  <c r="H108" i="3"/>
  <c r="H109" i="3"/>
  <c r="H110" i="3"/>
  <c r="H111" i="3"/>
  <c r="H112" i="3"/>
  <c r="H113" i="3"/>
  <c r="H114" i="3"/>
  <c r="H115" i="3"/>
  <c r="H116" i="3"/>
  <c r="H117" i="3"/>
  <c r="H118" i="3"/>
  <c r="H123" i="3"/>
  <c r="J119" i="3"/>
  <c r="K119" i="3"/>
  <c r="L119" i="3"/>
  <c r="M119" i="3"/>
  <c r="I119" i="3"/>
  <c r="H121" i="3"/>
  <c r="H120" i="3"/>
  <c r="H122" i="3"/>
  <c r="H124" i="3"/>
  <c r="H125" i="3"/>
  <c r="H126" i="3"/>
  <c r="H127" i="3"/>
  <c r="H128" i="3"/>
  <c r="H129" i="3"/>
  <c r="H130" i="3"/>
  <c r="H131" i="3"/>
  <c r="J132" i="3"/>
  <c r="K132" i="3"/>
  <c r="L132" i="3"/>
  <c r="M132" i="3"/>
  <c r="I132" i="3"/>
  <c r="H133" i="3"/>
  <c r="H134" i="3"/>
  <c r="H135" i="3"/>
  <c r="H136" i="3"/>
  <c r="H137" i="3"/>
  <c r="H138" i="3"/>
  <c r="H139" i="3"/>
  <c r="H140" i="3"/>
  <c r="H141" i="3"/>
  <c r="H142" i="3"/>
  <c r="H143" i="3"/>
  <c r="K144" i="3"/>
  <c r="M144" i="3"/>
  <c r="H145" i="3"/>
  <c r="H146" i="3"/>
  <c r="H147" i="3"/>
  <c r="H150" i="3"/>
  <c r="H151" i="3"/>
  <c r="H152" i="3"/>
  <c r="H153" i="3"/>
  <c r="H154" i="3"/>
  <c r="H155" i="3"/>
  <c r="I161" i="3"/>
  <c r="I160" i="3"/>
  <c r="H161" i="3"/>
  <c r="H160" i="3"/>
  <c r="H157" i="3"/>
  <c r="H158" i="3"/>
  <c r="H159" i="3"/>
  <c r="H163" i="3"/>
  <c r="H164" i="3"/>
  <c r="H165" i="3"/>
  <c r="H166" i="3"/>
  <c r="H167" i="3"/>
  <c r="J168" i="3"/>
  <c r="K168" i="3"/>
  <c r="M168" i="3"/>
  <c r="H169" i="3"/>
  <c r="H170" i="3"/>
  <c r="H171" i="3"/>
  <c r="H173" i="3"/>
  <c r="H174" i="3"/>
  <c r="H175" i="3"/>
  <c r="H176" i="3"/>
  <c r="H177" i="3"/>
  <c r="H178" i="3"/>
  <c r="H179" i="3"/>
  <c r="H181" i="3"/>
  <c r="H182" i="3"/>
  <c r="H183" i="3"/>
  <c r="H184" i="3"/>
  <c r="H186" i="3"/>
  <c r="H187" i="3"/>
  <c r="H188" i="3"/>
  <c r="H189" i="3"/>
  <c r="H190" i="3"/>
  <c r="H191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N204" i="3"/>
  <c r="L205" i="3"/>
  <c r="L204" i="3" s="1"/>
  <c r="I223" i="3"/>
  <c r="J218" i="3"/>
  <c r="K218" i="3"/>
  <c r="L218" i="3"/>
  <c r="M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132" i="3" l="1"/>
  <c r="H218" i="3"/>
  <c r="H119" i="3"/>
  <c r="H94" i="3"/>
  <c r="H57" i="3"/>
  <c r="K236" i="3"/>
  <c r="J233" i="3"/>
  <c r="I233" i="3"/>
  <c r="I234" i="3"/>
  <c r="J234" i="3"/>
  <c r="K234" i="3"/>
  <c r="L234" i="3"/>
  <c r="M234" i="3"/>
  <c r="I235" i="3"/>
  <c r="J235" i="3"/>
  <c r="K235" i="3"/>
  <c r="L235" i="3"/>
  <c r="M235" i="3"/>
  <c r="I236" i="3"/>
  <c r="J236" i="3"/>
  <c r="L236" i="3"/>
  <c r="M236" i="3"/>
  <c r="I237" i="3"/>
  <c r="J237" i="3"/>
  <c r="K237" i="3"/>
  <c r="L237" i="3"/>
  <c r="M237" i="3"/>
  <c r="I238" i="3"/>
  <c r="J238" i="3"/>
  <c r="K238" i="3"/>
  <c r="L238" i="3"/>
  <c r="M238" i="3"/>
  <c r="I239" i="3"/>
  <c r="J239" i="3"/>
  <c r="K239" i="3"/>
  <c r="L239" i="3"/>
  <c r="M239" i="3"/>
  <c r="I240" i="3"/>
  <c r="J240" i="3"/>
  <c r="K240" i="3"/>
  <c r="L240" i="3"/>
  <c r="M240" i="3"/>
  <c r="I241" i="3"/>
  <c r="J241" i="3"/>
  <c r="K241" i="3"/>
  <c r="L241" i="3"/>
  <c r="M241" i="3"/>
  <c r="I242" i="3"/>
  <c r="J242" i="3"/>
  <c r="K242" i="3"/>
  <c r="L242" i="3"/>
  <c r="M242" i="3"/>
  <c r="I243" i="3"/>
  <c r="J243" i="3"/>
  <c r="K243" i="3"/>
  <c r="L243" i="3"/>
  <c r="M243" i="3"/>
  <c r="K233" i="3"/>
  <c r="L233" i="3"/>
  <c r="M233" i="3"/>
  <c r="J244" i="3"/>
  <c r="K244" i="3"/>
  <c r="L244" i="3"/>
  <c r="M244" i="3"/>
  <c r="I244" i="3"/>
  <c r="H245" i="3"/>
  <c r="H246" i="3"/>
  <c r="H247" i="3"/>
  <c r="H248" i="3"/>
  <c r="H249" i="3"/>
  <c r="H250" i="3"/>
  <c r="H251" i="3"/>
  <c r="H252" i="3"/>
  <c r="H253" i="3"/>
  <c r="H254" i="3"/>
  <c r="H255" i="3"/>
  <c r="I261" i="3"/>
  <c r="I257" i="3"/>
  <c r="H269" i="3"/>
  <c r="J268" i="3"/>
  <c r="L268" i="3"/>
  <c r="M268" i="3"/>
  <c r="I268" i="3"/>
  <c r="K280" i="3"/>
  <c r="J280" i="3"/>
  <c r="L280" i="3"/>
  <c r="M280" i="3"/>
  <c r="I280" i="3"/>
  <c r="I298" i="3"/>
  <c r="I340" i="3"/>
  <c r="L337" i="3"/>
  <c r="K337" i="3"/>
  <c r="K324" i="3" s="1"/>
  <c r="J332" i="3"/>
  <c r="J319" i="3" s="1"/>
  <c r="I336" i="3"/>
  <c r="I323" i="3" s="1"/>
  <c r="I332" i="3"/>
  <c r="I319" i="3" s="1"/>
  <c r="M344" i="3"/>
  <c r="H344" i="3" s="1"/>
  <c r="I331" i="3"/>
  <c r="H350" i="3"/>
  <c r="J258" i="3"/>
  <c r="K258" i="3"/>
  <c r="L258" i="3"/>
  <c r="M258" i="3"/>
  <c r="J259" i="3"/>
  <c r="K259" i="3"/>
  <c r="L259" i="3"/>
  <c r="M259" i="3"/>
  <c r="J260" i="3"/>
  <c r="K260" i="3"/>
  <c r="L260" i="3"/>
  <c r="M260" i="3"/>
  <c r="J261" i="3"/>
  <c r="L261" i="3"/>
  <c r="M261" i="3"/>
  <c r="J262" i="3"/>
  <c r="K262" i="3"/>
  <c r="L262" i="3"/>
  <c r="M262" i="3"/>
  <c r="J263" i="3"/>
  <c r="K263" i="3"/>
  <c r="L263" i="3"/>
  <c r="L37" i="3" s="1"/>
  <c r="M263" i="3"/>
  <c r="J264" i="3"/>
  <c r="K264" i="3"/>
  <c r="L264" i="3"/>
  <c r="M264" i="3"/>
  <c r="J265" i="3"/>
  <c r="K265" i="3"/>
  <c r="L265" i="3"/>
  <c r="M265" i="3"/>
  <c r="J266" i="3"/>
  <c r="K266" i="3"/>
  <c r="L266" i="3"/>
  <c r="M266" i="3"/>
  <c r="J267" i="3"/>
  <c r="K267" i="3"/>
  <c r="L267" i="3"/>
  <c r="M267" i="3"/>
  <c r="K257" i="3"/>
  <c r="L257" i="3"/>
  <c r="M257" i="3"/>
  <c r="J257" i="3"/>
  <c r="I258" i="3"/>
  <c r="I259" i="3"/>
  <c r="I260" i="3"/>
  <c r="I262" i="3"/>
  <c r="I263" i="3"/>
  <c r="I264" i="3"/>
  <c r="I265" i="3"/>
  <c r="I266" i="3"/>
  <c r="I267" i="3"/>
  <c r="H270" i="3"/>
  <c r="H271" i="3"/>
  <c r="H272" i="3"/>
  <c r="H274" i="3"/>
  <c r="H275" i="3"/>
  <c r="H276" i="3"/>
  <c r="H277" i="3"/>
  <c r="H278" i="3"/>
  <c r="H279" i="3"/>
  <c r="H281" i="3"/>
  <c r="H282" i="3"/>
  <c r="H283" i="3"/>
  <c r="H284" i="3"/>
  <c r="H285" i="3"/>
  <c r="H286" i="3"/>
  <c r="H287" i="3"/>
  <c r="H288" i="3"/>
  <c r="H289" i="3"/>
  <c r="H290" i="3"/>
  <c r="H291" i="3"/>
  <c r="H293" i="3"/>
  <c r="H294" i="3"/>
  <c r="H295" i="3"/>
  <c r="H296" i="3"/>
  <c r="H297" i="3"/>
  <c r="H298" i="3"/>
  <c r="H299" i="3"/>
  <c r="H303" i="3"/>
  <c r="H304" i="3"/>
  <c r="H305" i="3"/>
  <c r="M331" i="3" l="1"/>
  <c r="I39" i="3"/>
  <c r="I23" i="3" s="1"/>
  <c r="K39" i="3"/>
  <c r="K37" i="3"/>
  <c r="K21" i="3" s="1"/>
  <c r="H265" i="3"/>
  <c r="M232" i="3"/>
  <c r="J331" i="3"/>
  <c r="H331" i="3" s="1"/>
  <c r="K32" i="3"/>
  <c r="H257" i="3"/>
  <c r="H264" i="3"/>
  <c r="H280" i="3"/>
  <c r="K34" i="3"/>
  <c r="H266" i="3"/>
  <c r="H262" i="3"/>
  <c r="L256" i="3"/>
  <c r="H259" i="3"/>
  <c r="J256" i="3"/>
  <c r="H244" i="3"/>
  <c r="K232" i="3"/>
  <c r="J43" i="3"/>
  <c r="K42" i="3"/>
  <c r="L41" i="3"/>
  <c r="J37" i="3"/>
  <c r="L232" i="3"/>
  <c r="I33" i="3"/>
  <c r="I17" i="3" s="1"/>
  <c r="J32" i="3"/>
  <c r="I232" i="3"/>
  <c r="H235" i="3"/>
  <c r="H267" i="3"/>
  <c r="H263" i="3"/>
  <c r="H258" i="3"/>
  <c r="I256" i="3"/>
  <c r="I43" i="3"/>
  <c r="I27" i="3" s="1"/>
  <c r="J42" i="3"/>
  <c r="K41" i="3"/>
  <c r="H238" i="3"/>
  <c r="I32" i="3"/>
  <c r="I16" i="3" s="1"/>
  <c r="M39" i="3"/>
  <c r="M34" i="3"/>
  <c r="H241" i="3"/>
  <c r="H237" i="3"/>
  <c r="H233" i="3"/>
  <c r="H240" i="3"/>
  <c r="H236" i="3"/>
  <c r="L43" i="3"/>
  <c r="M42" i="3"/>
  <c r="I42" i="3"/>
  <c r="I26" i="3" s="1"/>
  <c r="J41" i="3"/>
  <c r="J34" i="3"/>
  <c r="K33" i="3"/>
  <c r="L32" i="3"/>
  <c r="H243" i="3"/>
  <c r="H239" i="3"/>
  <c r="J232" i="3"/>
  <c r="M33" i="3"/>
  <c r="M43" i="3"/>
  <c r="M37" i="3"/>
  <c r="M32" i="3"/>
  <c r="H260" i="3"/>
  <c r="K43" i="3"/>
  <c r="L42" i="3"/>
  <c r="M41" i="3"/>
  <c r="I41" i="3"/>
  <c r="I25" i="3" s="1"/>
  <c r="J39" i="3"/>
  <c r="J33" i="3"/>
  <c r="H242" i="3"/>
  <c r="H234" i="3"/>
  <c r="H337" i="3"/>
  <c r="H324" i="3" s="1"/>
  <c r="L324" i="3"/>
  <c r="L338" i="3"/>
  <c r="I333" i="3"/>
  <c r="I320" i="3" s="1"/>
  <c r="J333" i="3"/>
  <c r="J320" i="3" s="1"/>
  <c r="K333" i="3"/>
  <c r="K320" i="3" s="1"/>
  <c r="L333" i="3"/>
  <c r="L320" i="3" s="1"/>
  <c r="M333" i="3"/>
  <c r="M320" i="3" s="1"/>
  <c r="I334" i="3"/>
  <c r="I321" i="3" s="1"/>
  <c r="J334" i="3"/>
  <c r="J321" i="3" s="1"/>
  <c r="K334" i="3"/>
  <c r="K321" i="3" s="1"/>
  <c r="L334" i="3"/>
  <c r="L321" i="3" s="1"/>
  <c r="M334" i="3"/>
  <c r="M321" i="3" s="1"/>
  <c r="I335" i="3"/>
  <c r="I322" i="3" s="1"/>
  <c r="J335" i="3"/>
  <c r="J322" i="3" s="1"/>
  <c r="K335" i="3"/>
  <c r="K322" i="3" s="1"/>
  <c r="L335" i="3"/>
  <c r="L322" i="3" s="1"/>
  <c r="M335" i="3"/>
  <c r="M322" i="3" s="1"/>
  <c r="J336" i="3"/>
  <c r="J323" i="3" s="1"/>
  <c r="K336" i="3"/>
  <c r="K323" i="3" s="1"/>
  <c r="L336" i="3"/>
  <c r="L323" i="3" s="1"/>
  <c r="M336" i="3"/>
  <c r="M323" i="3" s="1"/>
  <c r="I337" i="3"/>
  <c r="I324" i="3" s="1"/>
  <c r="J337" i="3"/>
  <c r="J324" i="3" s="1"/>
  <c r="M337" i="3"/>
  <c r="M324" i="3" s="1"/>
  <c r="I338" i="3"/>
  <c r="J338" i="3"/>
  <c r="J325" i="3" s="1"/>
  <c r="M338" i="3"/>
  <c r="M325" i="3" s="1"/>
  <c r="J340" i="3"/>
  <c r="J327" i="3" s="1"/>
  <c r="K340" i="3"/>
  <c r="K327" i="3" s="1"/>
  <c r="L340" i="3"/>
  <c r="M340" i="3"/>
  <c r="M327" i="3" s="1"/>
  <c r="I341" i="3"/>
  <c r="J341" i="3"/>
  <c r="M341" i="3"/>
  <c r="M328" i="3" s="1"/>
  <c r="M24" i="3" s="1"/>
  <c r="I342" i="3"/>
  <c r="J342" i="3"/>
  <c r="K342" i="3"/>
  <c r="M342" i="3"/>
  <c r="M329" i="3" s="1"/>
  <c r="I343" i="3"/>
  <c r="I330" i="3" s="1"/>
  <c r="J343" i="3"/>
  <c r="K343" i="3"/>
  <c r="M343" i="3"/>
  <c r="M330" i="3" s="1"/>
  <c r="K332" i="3"/>
  <c r="L332" i="3"/>
  <c r="L319" i="3" s="1"/>
  <c r="M332" i="3"/>
  <c r="M319" i="3" s="1"/>
  <c r="H349" i="3"/>
  <c r="H336" i="3" s="1"/>
  <c r="H323" i="3" s="1"/>
  <c r="H346" i="3"/>
  <c r="H333" i="3" s="1"/>
  <c r="H320" i="3" s="1"/>
  <c r="H345" i="3"/>
  <c r="H332" i="3" s="1"/>
  <c r="H319" i="3" s="1"/>
  <c r="H347" i="3"/>
  <c r="H334" i="3" s="1"/>
  <c r="H321" i="3" s="1"/>
  <c r="H348" i="3"/>
  <c r="H335" i="3" s="1"/>
  <c r="H322" i="3" s="1"/>
  <c r="H351" i="3"/>
  <c r="H338" i="3" s="1"/>
  <c r="H325" i="3" s="1"/>
  <c r="H353" i="3"/>
  <c r="H340" i="3" s="1"/>
  <c r="H354" i="3"/>
  <c r="H341" i="3" s="1"/>
  <c r="H355" i="3"/>
  <c r="H342" i="3" s="1"/>
  <c r="H356" i="3"/>
  <c r="H343" i="3" s="1"/>
  <c r="L318" i="3" l="1"/>
  <c r="L27" i="3"/>
  <c r="K318" i="3"/>
  <c r="K23" i="3"/>
  <c r="H37" i="3"/>
  <c r="J318" i="3"/>
  <c r="L325" i="3"/>
  <c r="O338" i="3"/>
  <c r="M318" i="3"/>
  <c r="L16" i="3"/>
  <c r="K16" i="3"/>
  <c r="M27" i="3"/>
  <c r="J26" i="3"/>
  <c r="K18" i="3"/>
  <c r="M21" i="3"/>
  <c r="J18" i="3"/>
  <c r="K25" i="3"/>
  <c r="J21" i="3"/>
  <c r="J27" i="3"/>
  <c r="J23" i="3"/>
  <c r="K27" i="3"/>
  <c r="M26" i="3"/>
  <c r="M18" i="3"/>
  <c r="J16" i="3"/>
  <c r="M17" i="3"/>
  <c r="M23" i="3"/>
  <c r="L25" i="3"/>
  <c r="J17" i="3"/>
  <c r="M25" i="3"/>
  <c r="M16" i="3"/>
  <c r="K17" i="3"/>
  <c r="J25" i="3"/>
  <c r="K26" i="3"/>
  <c r="H232" i="3"/>
  <c r="H32" i="3"/>
  <c r="H39" i="3"/>
  <c r="H43" i="3"/>
  <c r="H42" i="3"/>
  <c r="H41" i="3"/>
  <c r="I222" i="3"/>
  <c r="I218" i="3" s="1"/>
  <c r="L185" i="3"/>
  <c r="M185" i="3"/>
  <c r="N168" i="3"/>
  <c r="L162" i="3"/>
  <c r="M162" i="3"/>
  <c r="N149" i="3"/>
  <c r="J292" i="3"/>
  <c r="K292" i="3"/>
  <c r="M292" i="3"/>
  <c r="M256" i="3"/>
  <c r="J13" i="3" l="1"/>
  <c r="H318" i="3"/>
  <c r="L21" i="3"/>
  <c r="H21" i="3" s="1"/>
  <c r="H23" i="3"/>
  <c r="H16" i="3"/>
  <c r="K185" i="3"/>
  <c r="I185" i="3" s="1"/>
  <c r="I180" i="3" s="1"/>
  <c r="M50" i="3"/>
  <c r="M35" i="3" s="1"/>
  <c r="M19" i="3" s="1"/>
  <c r="M180" i="3"/>
  <c r="K162" i="3"/>
  <c r="I162" i="3" s="1"/>
  <c r="M51" i="3"/>
  <c r="M36" i="3" s="1"/>
  <c r="M20" i="3" s="1"/>
  <c r="M156" i="3"/>
  <c r="L50" i="3"/>
  <c r="L35" i="3" s="1"/>
  <c r="L19" i="3" s="1"/>
  <c r="L180" i="3"/>
  <c r="L51" i="3"/>
  <c r="L36" i="3" s="1"/>
  <c r="L20" i="3" s="1"/>
  <c r="L156" i="3"/>
  <c r="J185" i="3"/>
  <c r="J149" i="3"/>
  <c r="J162" i="3"/>
  <c r="I149" i="3"/>
  <c r="N324" i="3"/>
  <c r="N325" i="3"/>
  <c r="N327" i="3"/>
  <c r="N328" i="3"/>
  <c r="N329" i="3"/>
  <c r="N330" i="3"/>
  <c r="I51" i="3" l="1"/>
  <c r="I156" i="3"/>
  <c r="J51" i="3"/>
  <c r="J156" i="3"/>
  <c r="H162" i="3"/>
  <c r="K51" i="3"/>
  <c r="K36" i="3" s="1"/>
  <c r="K20" i="3" s="1"/>
  <c r="K156" i="3"/>
  <c r="H149" i="3"/>
  <c r="J50" i="3"/>
  <c r="J144" i="3"/>
  <c r="I50" i="3"/>
  <c r="I35" i="3" s="1"/>
  <c r="J180" i="3"/>
  <c r="H185" i="3"/>
  <c r="K50" i="3"/>
  <c r="K180" i="3"/>
  <c r="I19" i="3" l="1"/>
  <c r="H180" i="3"/>
  <c r="H156" i="3"/>
  <c r="J36" i="3"/>
  <c r="H51" i="3"/>
  <c r="J35" i="3"/>
  <c r="J19" i="3" s="1"/>
  <c r="H50" i="3"/>
  <c r="K273" i="3"/>
  <c r="M205" i="3"/>
  <c r="M204" i="3" s="1"/>
  <c r="K205" i="3"/>
  <c r="K204" i="3" s="1"/>
  <c r="J205" i="3"/>
  <c r="I205" i="3"/>
  <c r="I204" i="3" s="1"/>
  <c r="L172" i="3"/>
  <c r="L148" i="3"/>
  <c r="M107" i="3"/>
  <c r="M106" i="3" s="1"/>
  <c r="L107" i="3"/>
  <c r="L106" i="3" s="1"/>
  <c r="K107" i="3"/>
  <c r="K106" i="3" s="1"/>
  <c r="J107" i="3"/>
  <c r="I107" i="3"/>
  <c r="I106" i="3" s="1"/>
  <c r="M82" i="3"/>
  <c r="L82" i="3"/>
  <c r="K82" i="3"/>
  <c r="J82" i="3"/>
  <c r="I82" i="3"/>
  <c r="L72" i="3"/>
  <c r="H36" i="3" l="1"/>
  <c r="J20" i="3"/>
  <c r="K268" i="3"/>
  <c r="H268" i="3" s="1"/>
  <c r="K261" i="3"/>
  <c r="H273" i="3"/>
  <c r="H261" i="3" s="1"/>
  <c r="J45" i="3"/>
  <c r="J81" i="3"/>
  <c r="H82" i="3"/>
  <c r="J204" i="3"/>
  <c r="H204" i="3" s="1"/>
  <c r="H205" i="3"/>
  <c r="L48" i="3"/>
  <c r="H72" i="3"/>
  <c r="L69" i="3"/>
  <c r="H69" i="3" s="1"/>
  <c r="L45" i="3"/>
  <c r="L81" i="3"/>
  <c r="L168" i="3"/>
  <c r="H168" i="3" s="1"/>
  <c r="H172" i="3"/>
  <c r="I45" i="3"/>
  <c r="I81" i="3"/>
  <c r="M45" i="3"/>
  <c r="M81" i="3"/>
  <c r="K45" i="3"/>
  <c r="K30" i="3" s="1"/>
  <c r="K14" i="3" s="1"/>
  <c r="K81" i="3"/>
  <c r="H107" i="3"/>
  <c r="J106" i="3"/>
  <c r="H106" i="3" s="1"/>
  <c r="L49" i="3"/>
  <c r="L144" i="3"/>
  <c r="H144" i="3" s="1"/>
  <c r="H148" i="3"/>
  <c r="I148" i="3"/>
  <c r="I172" i="3"/>
  <c r="I168" i="3" s="1"/>
  <c r="I49" i="3" l="1"/>
  <c r="I44" i="3" s="1"/>
  <c r="L34" i="3"/>
  <c r="L18" i="3" s="1"/>
  <c r="H18" i="3" s="1"/>
  <c r="H49" i="3"/>
  <c r="K44" i="3"/>
  <c r="L30" i="3"/>
  <c r="L44" i="3"/>
  <c r="J44" i="3"/>
  <c r="J30" i="3"/>
  <c r="J14" i="3" s="1"/>
  <c r="H45" i="3"/>
  <c r="M30" i="3"/>
  <c r="M14" i="3" s="1"/>
  <c r="M13" i="3" s="1"/>
  <c r="M44" i="3"/>
  <c r="K256" i="3"/>
  <c r="H256" i="3" s="1"/>
  <c r="K35" i="3"/>
  <c r="K19" i="3" s="1"/>
  <c r="K13" i="3" s="1"/>
  <c r="I34" i="3"/>
  <c r="I18" i="3" s="1"/>
  <c r="I144" i="3"/>
  <c r="I30" i="3"/>
  <c r="L33" i="3"/>
  <c r="H48" i="3"/>
  <c r="H81" i="3"/>
  <c r="I29" i="3" l="1"/>
  <c r="H25" i="3"/>
  <c r="L17" i="3"/>
  <c r="I14" i="3"/>
  <c r="I13" i="3" s="1"/>
  <c r="L29" i="3"/>
  <c r="L14" i="3"/>
  <c r="H14" i="3" s="1"/>
  <c r="M29" i="3"/>
  <c r="J29" i="3"/>
  <c r="H20" i="3"/>
  <c r="H35" i="3"/>
  <c r="H27" i="3"/>
  <c r="H34" i="3"/>
  <c r="H26" i="3"/>
  <c r="H44" i="3"/>
  <c r="H30" i="3"/>
  <c r="K29" i="3"/>
  <c r="H33" i="3"/>
  <c r="H17" i="3" l="1"/>
  <c r="L13" i="3"/>
  <c r="H13" i="3" s="1"/>
  <c r="H29" i="3"/>
  <c r="H19" i="3"/>
</calcChain>
</file>

<file path=xl/comments1.xml><?xml version="1.0" encoding="utf-8"?>
<comments xmlns="http://schemas.openxmlformats.org/spreadsheetml/2006/main">
  <authors>
    <author>Kovaleva</author>
  </authors>
  <commentList>
    <comment ref="B29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убрать слово строительство</t>
        </r>
      </text>
    </comment>
    <comment ref="D29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изменить на 12698,2</t>
        </r>
      </text>
    </comment>
  </commentList>
</comments>
</file>

<file path=xl/sharedStrings.xml><?xml version="1.0" encoding="utf-8"?>
<sst xmlns="http://schemas.openxmlformats.org/spreadsheetml/2006/main" count="513" uniqueCount="122">
  <si>
    <t xml:space="preserve">Приложение № 2 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</si>
  <si>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</si>
  <si>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Создаваемая мощность (прирост мощности) объекта</t>
  </si>
  <si>
    <t>Сметная стоимость объекта или предполагаемая (предельная) стоимость объекта (тыс. руб.)</t>
  </si>
  <si>
    <t>Год</t>
  </si>
  <si>
    <t>Федеральный  бюджет</t>
  </si>
  <si>
    <t>Городской бюджет</t>
  </si>
  <si>
    <t>Внебюджетные средства</t>
  </si>
  <si>
    <t>ВСЕГО</t>
  </si>
  <si>
    <t>2015 год</t>
  </si>
  <si>
    <t>2016 год</t>
  </si>
  <si>
    <t>2017 год</t>
  </si>
  <si>
    <t>Реконструкция</t>
  </si>
  <si>
    <t>вместимость 25 чел.</t>
  </si>
  <si>
    <t>в ценах 2014 года</t>
  </si>
  <si>
    <t xml:space="preserve">Строительство (реконструкция) </t>
  </si>
  <si>
    <t>вместимость 30 чел.</t>
  </si>
  <si>
    <t xml:space="preserve">Реконструкция </t>
  </si>
  <si>
    <t>200 мест</t>
  </si>
  <si>
    <t xml:space="preserve">    110 700,0</t>
  </si>
  <si>
    <t>2014 -2015</t>
  </si>
  <si>
    <t>Строительство</t>
  </si>
  <si>
    <t>340 мест</t>
  </si>
  <si>
    <t xml:space="preserve">    323 000,0</t>
  </si>
  <si>
    <t>2014-2016</t>
  </si>
  <si>
    <t>2015 год</t>
  </si>
  <si>
    <t>14 493,7</t>
  </si>
  <si>
    <t>14 325,2</t>
  </si>
  <si>
    <t>528 мест</t>
  </si>
  <si>
    <t>2016 год</t>
  </si>
  <si>
    <t xml:space="preserve">Строительство         </t>
  </si>
  <si>
    <t>170 мест</t>
  </si>
  <si>
    <t xml:space="preserve">    170 379,0</t>
  </si>
  <si>
    <t>Областной бюджет</t>
  </si>
  <si>
    <t>в том числе кредиторская задолженность на начало финансового года</t>
  </si>
  <si>
    <t>в том числе кредиторская задолженность на  начало финансового года</t>
  </si>
  <si>
    <t>2018 год</t>
  </si>
  <si>
    <t>2019 год</t>
  </si>
  <si>
    <t>2020 год</t>
  </si>
  <si>
    <t>2013 -2014</t>
  </si>
  <si>
    <t xml:space="preserve"> к муниципальной программе</t>
  </si>
  <si>
    <t>в ценах  2017 года</t>
  </si>
  <si>
    <t>1500 мест</t>
  </si>
  <si>
    <t>в ценах  текущих лет</t>
  </si>
  <si>
    <t>в ценах  2018 года</t>
  </si>
  <si>
    <t>Приобретение</t>
  </si>
  <si>
    <t>2018- 2019</t>
  </si>
  <si>
    <t>Направление инвестирования (проектные работы, строительство, реконструкция, техническое перевооружение, приобретение)</t>
  </si>
  <si>
    <t>вместимость  30 чел.</t>
  </si>
  <si>
    <t>Проектные работы</t>
  </si>
  <si>
    <t>вместимость 30  чел.</t>
  </si>
  <si>
    <t>2015-2016</t>
  </si>
  <si>
    <t>350 мест</t>
  </si>
  <si>
    <t>330 мест</t>
  </si>
  <si>
    <t>120 мест</t>
  </si>
  <si>
    <t>Строительство ( реконструкция)</t>
  </si>
  <si>
    <t xml:space="preserve">2019 год </t>
  </si>
  <si>
    <t>2021 год</t>
  </si>
  <si>
    <t>2022 год</t>
  </si>
  <si>
    <t>2018 -2019</t>
  </si>
  <si>
    <t>2023 год</t>
  </si>
  <si>
    <t>2024 год</t>
  </si>
  <si>
    <t>2025 год</t>
  </si>
  <si>
    <t>Год определения стоимости строительства  объекта</t>
  </si>
  <si>
    <t>2021год</t>
  </si>
  <si>
    <t>2018-2019</t>
  </si>
  <si>
    <t>к постановлению администрации города</t>
  </si>
  <si>
    <t>1.2.2.1. Реконструкция здания МОАУ ДОД ДЮСШ № 3, в кв. 177 г. Благовещенска</t>
  </si>
  <si>
    <t xml:space="preserve">1.2.2.2.  Строительство (реконструкция) стадиона МОБУ СОШ № 14 г. Благовещенска   </t>
  </si>
  <si>
    <t xml:space="preserve">1.2.2.3. Реконструкция МДОАУ ДС № 67 (ул. Студенческая, 34/5)  </t>
  </si>
  <si>
    <t>1.2.2.4. Строительство ДОУ, 404 квартал, г. Благовещенск</t>
  </si>
  <si>
    <t xml:space="preserve">1.2.2.5. Строительство (реконструкция) стадиона МОАУ СОШ № 17 г. Благовещенска   </t>
  </si>
  <si>
    <t xml:space="preserve">1.2.2.6. Строительство (реконструкция) стадиона МОБУ СОШ № 23 г. Благовещенска  </t>
  </si>
  <si>
    <t>1.2.2.8. Строительство (реконструкция) стадиона МАОУ "Гимназия № 1 г.Благовещенска"</t>
  </si>
  <si>
    <t>1.2.2.9. Строительство (реконструкция) стадиона МАОУ "Школа № 13 г.Благовещенска"</t>
  </si>
  <si>
    <t>1.2.2.10. Строительство (реконструкция) стадиона МБОУ "Школа № 27 г. Благовещенска"</t>
  </si>
  <si>
    <t>1.2.2.11. Строительство (реконструкция) стадиона МАОУ "Гимназия № 25 г. Благовещенска"</t>
  </si>
  <si>
    <t xml:space="preserve">1.2.7.1. "Строительство   МОАУ СОШ №22 в г.Благовещенске. Корпус №2" </t>
  </si>
  <si>
    <t xml:space="preserve">1.2.2.7. Корректировка проектной документации по объекту "Строительство МОАУ  СОШ №22 в г. Благовещенске. Корпус №2" </t>
  </si>
  <si>
    <t>1.5.1.1. "Школа на 1500 мест в квартале 406 г.Благовещенск, Амурская область"</t>
  </si>
  <si>
    <t>1.2.8.1. Приобретение объектов недвижимого имущества, готового к использованию дошкольной организацией, МАДОУ «Детский сад №32 г. Благовещенска»</t>
  </si>
  <si>
    <t>1.2.8.2. Приобретение объектов недвижимого имущества, готового к использованию дошкольной организацией, МАДОУ «Детский сад №60 г. Благовещенска»</t>
  </si>
  <si>
    <t>Плановый объем и источники финансирования по годам реализации муниципальной программы, тыс. руб.</t>
  </si>
  <si>
    <t>Общий объем финансирования, тыс. руб.</t>
  </si>
  <si>
    <t>в ценах 2018 года</t>
  </si>
  <si>
    <t>Наименование  муниципальной программы, основного мероприятия, мероприятия /объекта капитального строительства (объекта недвижимого имущества)</t>
  </si>
  <si>
    <t>Срок строительства объекта или реализации мероприятия (с учетом разработки ПСД)/ срок разработки ПСД</t>
  </si>
  <si>
    <t>Всего по муниципальной программе, в том  числе:</t>
  </si>
  <si>
    <t>Всего по муниципальной программе "Развитие образования города Благовещенска", в том  числе:</t>
  </si>
  <si>
    <t>в том числе расходы на ПИР и ПСД</t>
  </si>
  <si>
    <t>Подпрограмма 1 "Развитие дошкольного, общего и дополнительного образования детей"</t>
  </si>
  <si>
    <t>Всего по основному мероприятию за весь период реализации муниципальной программы, в том  числе:</t>
  </si>
  <si>
    <t>Всего по объекту за весь период реализации муниципальной программы, в том  числе:</t>
  </si>
  <si>
    <t>Всего по мероприятию за весь период реализации муниципальной программы, в том  числе:</t>
  </si>
  <si>
    <t>Мероприятие 1.2.6. Школа на 1500 мест в квартале 406 г. Благовещенск, Амурская область (в т.ч. проектные работы)</t>
  </si>
  <si>
    <t>Мероприятие 1.2.7. Создание новых мест в общеобразовательных организациях, в том  числе:</t>
  </si>
  <si>
    <t>Основное мероприятие 1.2. Развитие инфраструктуры дошкольного, общего и дополнительного образования, в том числе:</t>
  </si>
  <si>
    <t>Мероприятие 1.2.2. Капитальные вложения в объекты муниципальной собственности, в том числе:</t>
  </si>
  <si>
    <t>Мероприятие 1.2.3. Детский сад на 170 мест в кварталах 424,449 г. Благовещенска</t>
  </si>
  <si>
    <t>Мероприятие 1.2.8.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в том  числе:</t>
  </si>
  <si>
    <t>Мероприятие 1.2.9. Дошкольное образовательное учреждение на 350 мест в Северном планировочном районе г. Благовещенск, Амурская область (в т.ч.проектные работы)</t>
  </si>
  <si>
    <t>Мероприятие 1.5.1 Создание новых мест в общеобразовательных организациях, в том  числе:</t>
  </si>
  <si>
    <t>вместимость 350  чел.</t>
  </si>
  <si>
    <t>1.2.2.12. Крытый футбольный манеж в квартале 398 г. Благовещенска, Амурская область ( в том числе проектные работы)</t>
  </si>
  <si>
    <t>в том числе: неиспользованный остаток прошлых лет</t>
  </si>
  <si>
    <t>1.2.13.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</si>
  <si>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в текущих ценах</t>
  </si>
  <si>
    <t>Основное мероприятие 1.5. Региональный проект "Современная школа", в том  числе:</t>
  </si>
  <si>
    <t xml:space="preserve"> </t>
  </si>
  <si>
    <t xml:space="preserve">проектные работы, строительство </t>
  </si>
  <si>
    <t>Мероприятие 1.5.3 Создание новых мест в общеобразовательных организациях в связи с ростом числа обучающихся,вызванным демографическим фактором, в том числе:</t>
  </si>
  <si>
    <t>1.5.3.1 "Общеобразовательная школа на 1200 мест в Северном планировочном районе г. Благовещенск, Амурская область"</t>
  </si>
  <si>
    <t>Приложение № 2</t>
  </si>
  <si>
    <t xml:space="preserve">Благовещенска  от                  № </t>
  </si>
  <si>
    <t>Мероприятие 1.5.2 Создание новых мест в общеобразовательных организациях (проведение государственной экспертизы)</t>
  </si>
  <si>
    <t>2021-2022</t>
  </si>
  <si>
    <t>2020-2023</t>
  </si>
  <si>
    <t>2019- 2022</t>
  </si>
  <si>
    <t>проектные работы</t>
  </si>
  <si>
    <t>2023-2024</t>
  </si>
  <si>
    <t>от 29.01.2023</t>
  </si>
  <si>
    <t>№388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</si>
</sst>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2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0.5"/>
      <name val="Times New Roman"/>
      <family val="1"/>
      <charset val="204"/>
    </font>
    <font>
      <sz val="10.5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left" vertical="top" wrapText="1"/>
    </xf>
    <xf numFmtId="164" fontId="1" fillId="2" borderId="0" xfId="0" applyNumberFormat="1" applyFont="1" applyFill="1"/>
    <xf numFmtId="0" fontId="2" fillId="2" borderId="4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justify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/>
    </xf>
    <xf numFmtId="0" fontId="1" fillId="2" borderId="7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justify" vertical="top" wrapText="1"/>
    </xf>
    <xf numFmtId="0" fontId="3" fillId="2" borderId="7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justify" vertical="top" wrapText="1"/>
    </xf>
    <xf numFmtId="0" fontId="1" fillId="2" borderId="0" xfId="0" applyFont="1" applyFill="1" applyBorder="1"/>
    <xf numFmtId="0" fontId="1" fillId="2" borderId="5" xfId="0" applyFont="1" applyFill="1" applyBorder="1"/>
    <xf numFmtId="164" fontId="1" fillId="2" borderId="3" xfId="0" applyNumberFormat="1" applyFont="1" applyFill="1" applyBorder="1" applyAlignment="1">
      <alignment horizontal="right"/>
    </xf>
    <xf numFmtId="0" fontId="3" fillId="2" borderId="7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164" fontId="1" fillId="2" borderId="10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vertical="top"/>
    </xf>
    <xf numFmtId="0" fontId="6" fillId="2" borderId="9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top" wrapText="1"/>
    </xf>
    <xf numFmtId="164" fontId="1" fillId="2" borderId="0" xfId="0" applyNumberFormat="1" applyFont="1" applyFill="1" applyBorder="1" applyAlignment="1">
      <alignment horizontal="right"/>
    </xf>
    <xf numFmtId="0" fontId="5" fillId="2" borderId="0" xfId="0" applyFont="1" applyFill="1"/>
    <xf numFmtId="0" fontId="2" fillId="2" borderId="4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 wrapText="1"/>
    </xf>
    <xf numFmtId="164" fontId="3" fillId="2" borderId="3" xfId="0" applyNumberFormat="1" applyFont="1" applyFill="1" applyBorder="1" applyAlignment="1">
      <alignment horizontal="right"/>
    </xf>
    <xf numFmtId="164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6" fillId="2" borderId="3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8" fillId="2" borderId="7" xfId="0" applyFont="1" applyFill="1" applyBorder="1" applyAlignment="1">
      <alignment horizontal="left" vertical="center" wrapText="1"/>
    </xf>
    <xf numFmtId="0" fontId="1" fillId="2" borderId="7" xfId="0" applyFont="1" applyFill="1" applyBorder="1"/>
    <xf numFmtId="0" fontId="1" fillId="2" borderId="3" xfId="0" applyFont="1" applyFill="1" applyBorder="1" applyAlignment="1">
      <alignment vertical="top" wrapText="1"/>
    </xf>
    <xf numFmtId="0" fontId="1" fillId="2" borderId="6" xfId="0" applyFont="1" applyFill="1" applyBorder="1"/>
    <xf numFmtId="0" fontId="2" fillId="2" borderId="2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center" wrapText="1"/>
    </xf>
    <xf numFmtId="164" fontId="1" fillId="2" borderId="2" xfId="0" applyNumberFormat="1" applyFont="1" applyFill="1" applyBorder="1" applyAlignment="1">
      <alignment horizontal="right"/>
    </xf>
    <xf numFmtId="0" fontId="1" fillId="2" borderId="12" xfId="0" applyFont="1" applyFill="1" applyBorder="1"/>
    <xf numFmtId="0" fontId="1" fillId="2" borderId="13" xfId="0" applyFont="1" applyFill="1" applyBorder="1"/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164" fontId="1" fillId="2" borderId="9" xfId="0" applyNumberFormat="1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/>
    </xf>
    <xf numFmtId="0" fontId="6" fillId="2" borderId="10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right"/>
    </xf>
    <xf numFmtId="0" fontId="1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vertical="top" wrapText="1"/>
    </xf>
    <xf numFmtId="0" fontId="0" fillId="2" borderId="2" xfId="0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vertical="top"/>
    </xf>
    <xf numFmtId="0" fontId="0" fillId="2" borderId="4" xfId="0" applyFill="1" applyBorder="1" applyAlignment="1">
      <alignment horizontal="center" vertical="top"/>
    </xf>
    <xf numFmtId="0" fontId="0" fillId="2" borderId="3" xfId="0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1" fillId="2" borderId="10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4" fontId="1" fillId="2" borderId="9" xfId="0" applyNumberFormat="1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vertical="top"/>
    </xf>
    <xf numFmtId="0" fontId="1" fillId="2" borderId="10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/>
    </xf>
    <xf numFmtId="4" fontId="2" fillId="2" borderId="10" xfId="0" applyNumberFormat="1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top" wrapText="1"/>
    </xf>
    <xf numFmtId="3" fontId="1" fillId="2" borderId="2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/>
    </xf>
    <xf numFmtId="4" fontId="1" fillId="2" borderId="4" xfId="0" applyNumberFormat="1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top"/>
    </xf>
    <xf numFmtId="0" fontId="0" fillId="2" borderId="4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/>
    </xf>
    <xf numFmtId="0" fontId="2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vertical="top" wrapText="1"/>
    </xf>
    <xf numFmtId="0" fontId="6" fillId="2" borderId="3" xfId="0" applyFont="1" applyFill="1" applyBorder="1" applyAlignment="1">
      <alignment vertical="top"/>
    </xf>
    <xf numFmtId="0" fontId="1" fillId="2" borderId="14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vertical="top"/>
    </xf>
    <xf numFmtId="0" fontId="1" fillId="2" borderId="3" xfId="0" applyFont="1" applyFill="1" applyBorder="1" applyAlignment="1">
      <alignment vertical="top"/>
    </xf>
    <xf numFmtId="0" fontId="6" fillId="2" borderId="4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4" fontId="1" fillId="2" borderId="4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vertical="top" wrapText="1"/>
    </xf>
    <xf numFmtId="0" fontId="2" fillId="2" borderId="15" xfId="0" applyFont="1" applyFill="1" applyBorder="1" applyAlignment="1">
      <alignment horizontal="center" vertical="top" wrapText="1"/>
    </xf>
    <xf numFmtId="4" fontId="2" fillId="2" borderId="15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4" fontId="1" fillId="2" borderId="4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right"/>
    </xf>
    <xf numFmtId="0" fontId="0" fillId="2" borderId="10" xfId="0" applyFill="1" applyBorder="1" applyAlignment="1">
      <alignment vertical="top"/>
    </xf>
    <xf numFmtId="0" fontId="0" fillId="2" borderId="11" xfId="0" applyFill="1" applyBorder="1" applyAlignment="1">
      <alignment vertical="top"/>
    </xf>
    <xf numFmtId="0" fontId="0" fillId="2" borderId="10" xfId="0" applyFill="1" applyBorder="1" applyAlignment="1">
      <alignment horizontal="center" vertical="top"/>
    </xf>
    <xf numFmtId="0" fontId="0" fillId="2" borderId="11" xfId="0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13" fillId="2" borderId="1" xfId="0" applyNumberFormat="1" applyFont="1" applyFill="1" applyBorder="1" applyAlignment="1">
      <alignment horizontal="right"/>
    </xf>
    <xf numFmtId="0" fontId="13" fillId="2" borderId="2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/>
    </xf>
    <xf numFmtId="0" fontId="6" fillId="2" borderId="3" xfId="0" applyFont="1" applyFill="1" applyBorder="1" applyAlignment="1">
      <alignment vertical="top"/>
    </xf>
    <xf numFmtId="0" fontId="1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4" fontId="1" fillId="2" borderId="10" xfId="0" applyNumberFormat="1" applyFont="1" applyFill="1" applyBorder="1" applyAlignment="1">
      <alignment horizontal="center" vertical="top" wrapText="1"/>
    </xf>
    <xf numFmtId="4" fontId="1" fillId="2" borderId="11" xfId="0" applyNumberFormat="1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/>
    </xf>
    <xf numFmtId="0" fontId="6" fillId="2" borderId="4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/>
    <xf numFmtId="0" fontId="0" fillId="2" borderId="3" xfId="0" applyFill="1" applyBorder="1" applyAlignment="1"/>
    <xf numFmtId="164" fontId="1" fillId="2" borderId="2" xfId="0" applyNumberFormat="1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164" fontId="1" fillId="2" borderId="10" xfId="0" applyNumberFormat="1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top" wrapText="1"/>
    </xf>
    <xf numFmtId="0" fontId="0" fillId="2" borderId="3" xfId="0" applyFill="1" applyBorder="1" applyAlignment="1">
      <alignment vertical="top" wrapText="1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horizontal="center" vertical="center" wrapText="1"/>
    </xf>
    <xf numFmtId="14" fontId="1" fillId="2" borderId="0" xfId="0" applyNumberFormat="1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X392"/>
  <sheetViews>
    <sheetView tabSelected="1" topLeftCell="D1" zoomScale="95" zoomScaleNormal="95" workbookViewId="0">
      <selection activeCell="J5" sqref="J5:M5"/>
    </sheetView>
  </sheetViews>
  <sheetFormatPr defaultColWidth="9.08984375" defaultRowHeight="14" x14ac:dyDescent="0.3"/>
  <cols>
    <col min="1" max="1" width="28.453125" style="1" customWidth="1"/>
    <col min="2" max="2" width="20.90625" style="1" customWidth="1"/>
    <col min="3" max="3" width="17.90625" style="1" customWidth="1"/>
    <col min="4" max="4" width="18.90625" style="1" customWidth="1"/>
    <col min="5" max="5" width="20.36328125" style="1" customWidth="1"/>
    <col min="6" max="6" width="18.90625" style="1" customWidth="1"/>
    <col min="7" max="7" width="19.453125" style="1" customWidth="1"/>
    <col min="8" max="8" width="18.90625" style="1" customWidth="1"/>
    <col min="9" max="9" width="12.08984375" style="1" customWidth="1"/>
    <col min="10" max="10" width="12.90625" style="1" customWidth="1"/>
    <col min="11" max="11" width="12.54296875" style="1" customWidth="1"/>
    <col min="12" max="12" width="11.54296875" style="1" customWidth="1"/>
    <col min="13" max="13" width="14.90625" style="1" customWidth="1"/>
    <col min="14" max="14" width="10.90625" style="1" hidden="1" customWidth="1"/>
    <col min="15" max="15" width="11" style="1" hidden="1" customWidth="1"/>
    <col min="16" max="16" width="9.08984375" style="1" hidden="1" customWidth="1"/>
    <col min="17" max="17" width="12.90625" style="1" hidden="1" customWidth="1"/>
    <col min="18" max="18" width="14.453125" style="1" hidden="1" customWidth="1"/>
    <col min="19" max="19" width="9.08984375" style="1" hidden="1" customWidth="1"/>
    <col min="20" max="20" width="0.36328125" style="1" customWidth="1"/>
    <col min="21" max="22" width="9.08984375" style="1"/>
    <col min="23" max="23" width="11.36328125" style="1" bestFit="1" customWidth="1"/>
    <col min="24" max="16384" width="9.08984375" style="1"/>
  </cols>
  <sheetData>
    <row r="1" spans="1:18" x14ac:dyDescent="0.3">
      <c r="I1" s="2"/>
      <c r="J1" s="2" t="s">
        <v>112</v>
      </c>
      <c r="K1" s="2"/>
      <c r="L1" s="2"/>
      <c r="M1" s="2"/>
    </row>
    <row r="2" spans="1:18" x14ac:dyDescent="0.3">
      <c r="I2" s="2"/>
      <c r="J2" s="2" t="s">
        <v>66</v>
      </c>
      <c r="K2" s="2"/>
      <c r="L2" s="2"/>
      <c r="M2" s="2"/>
    </row>
    <row r="3" spans="1:18" x14ac:dyDescent="0.3">
      <c r="I3" s="2"/>
      <c r="J3" s="2" t="s">
        <v>113</v>
      </c>
      <c r="K3" s="240" t="s">
        <v>120</v>
      </c>
      <c r="L3" s="2" t="s">
        <v>121</v>
      </c>
      <c r="M3" s="2"/>
    </row>
    <row r="4" spans="1:18" ht="6" customHeight="1" x14ac:dyDescent="0.25">
      <c r="I4" s="2"/>
      <c r="J4" s="2"/>
      <c r="K4" s="2"/>
      <c r="L4" s="2"/>
      <c r="M4" s="2"/>
    </row>
    <row r="5" spans="1:18" x14ac:dyDescent="0.3">
      <c r="A5" s="234"/>
      <c r="B5" s="234"/>
      <c r="J5" s="235" t="s">
        <v>0</v>
      </c>
      <c r="K5" s="235"/>
      <c r="L5" s="235"/>
      <c r="M5" s="235"/>
    </row>
    <row r="6" spans="1:18" x14ac:dyDescent="0.3">
      <c r="A6" s="3"/>
      <c r="J6" s="235" t="s">
        <v>40</v>
      </c>
      <c r="K6" s="236"/>
      <c r="L6" s="236"/>
      <c r="M6" s="236"/>
    </row>
    <row r="7" spans="1:18" ht="36" customHeight="1" x14ac:dyDescent="0.35">
      <c r="A7" s="237" t="s">
        <v>1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</row>
    <row r="8" spans="1:18" ht="4.75" customHeight="1" x14ac:dyDescent="0.25"/>
    <row r="9" spans="1:18" ht="29.25" customHeight="1" x14ac:dyDescent="0.3">
      <c r="A9" s="226" t="s">
        <v>85</v>
      </c>
      <c r="B9" s="226" t="s">
        <v>47</v>
      </c>
      <c r="C9" s="226" t="s">
        <v>2</v>
      </c>
      <c r="D9" s="226" t="s">
        <v>3</v>
      </c>
      <c r="E9" s="226" t="s">
        <v>63</v>
      </c>
      <c r="F9" s="226" t="s">
        <v>86</v>
      </c>
      <c r="G9" s="226" t="s">
        <v>82</v>
      </c>
      <c r="H9" s="226"/>
      <c r="I9" s="226"/>
      <c r="J9" s="226"/>
      <c r="K9" s="226"/>
      <c r="L9" s="226"/>
      <c r="M9" s="226"/>
    </row>
    <row r="10" spans="1:18" ht="43.5" customHeight="1" x14ac:dyDescent="0.3">
      <c r="A10" s="226"/>
      <c r="B10" s="226"/>
      <c r="C10" s="226"/>
      <c r="D10" s="226"/>
      <c r="E10" s="226"/>
      <c r="F10" s="226"/>
      <c r="G10" s="226" t="s">
        <v>4</v>
      </c>
      <c r="H10" s="226" t="s">
        <v>83</v>
      </c>
      <c r="I10" s="226"/>
      <c r="J10" s="226" t="s">
        <v>5</v>
      </c>
      <c r="K10" s="226" t="s">
        <v>33</v>
      </c>
      <c r="L10" s="239" t="s">
        <v>6</v>
      </c>
      <c r="M10" s="226" t="s">
        <v>7</v>
      </c>
    </row>
    <row r="11" spans="1:18" ht="82.5" customHeight="1" x14ac:dyDescent="0.3">
      <c r="A11" s="226"/>
      <c r="B11" s="226"/>
      <c r="C11" s="226"/>
      <c r="D11" s="226"/>
      <c r="E11" s="226"/>
      <c r="F11" s="226"/>
      <c r="G11" s="226"/>
      <c r="H11" s="127" t="s">
        <v>8</v>
      </c>
      <c r="I11" s="127" t="s">
        <v>89</v>
      </c>
      <c r="J11" s="226"/>
      <c r="K11" s="226"/>
      <c r="L11" s="239"/>
      <c r="M11" s="226"/>
    </row>
    <row r="12" spans="1:18" ht="14.4" x14ac:dyDescent="0.25">
      <c r="A12" s="67">
        <v>1</v>
      </c>
      <c r="B12" s="67">
        <v>2</v>
      </c>
      <c r="C12" s="67">
        <v>3</v>
      </c>
      <c r="D12" s="67">
        <v>4</v>
      </c>
      <c r="E12" s="67">
        <v>5</v>
      </c>
      <c r="F12" s="67">
        <v>6</v>
      </c>
      <c r="G12" s="127">
        <v>7</v>
      </c>
      <c r="H12" s="127">
        <v>8</v>
      </c>
      <c r="I12" s="127">
        <v>9</v>
      </c>
      <c r="J12" s="127">
        <v>10</v>
      </c>
      <c r="K12" s="127">
        <v>11</v>
      </c>
      <c r="L12" s="4">
        <v>12</v>
      </c>
      <c r="M12" s="127">
        <v>13</v>
      </c>
    </row>
    <row r="13" spans="1:18" ht="70.75" customHeight="1" x14ac:dyDescent="0.3">
      <c r="A13" s="227" t="s">
        <v>88</v>
      </c>
      <c r="B13" s="59"/>
      <c r="C13" s="59"/>
      <c r="D13" s="59"/>
      <c r="E13" s="59"/>
      <c r="F13" s="59"/>
      <c r="G13" s="126" t="s">
        <v>87</v>
      </c>
      <c r="H13" s="17">
        <f>SUM(J13:M13)</f>
        <v>4377620.3</v>
      </c>
      <c r="I13" s="36">
        <f>I14+I16+I17+I18+I19+I20+I21+I23+I25+I26+I27-I20-I21</f>
        <v>30531.800000000003</v>
      </c>
      <c r="J13" s="36">
        <f>J14+J16+J17+J18+J19+J20+J21+J23+J25+J26+J27</f>
        <v>1498640.1</v>
      </c>
      <c r="K13" s="36">
        <f>K14+K16+K17+K18+K19+K20+K21+K23+K25+K26+K27</f>
        <v>2514839.5</v>
      </c>
      <c r="L13" s="36">
        <f>L14+L16+L17+L18+L19+L20+L21+L23+L25+L26+L27</f>
        <v>364140.69999999995</v>
      </c>
      <c r="M13" s="36">
        <f t="shared" ref="M13" si="0">M14+M16+M17+M18+M19+M20+M21+M23+M25+M26+M27</f>
        <v>0</v>
      </c>
    </row>
    <row r="14" spans="1:18" x14ac:dyDescent="0.3">
      <c r="A14" s="215"/>
      <c r="B14" s="60"/>
      <c r="C14" s="64"/>
      <c r="D14" s="64"/>
      <c r="E14" s="64"/>
      <c r="F14" s="60"/>
      <c r="G14" s="6" t="s">
        <v>9</v>
      </c>
      <c r="H14" s="17">
        <f>SUM(J14:M14)</f>
        <v>113760.59999999999</v>
      </c>
      <c r="I14" s="17">
        <f t="shared" ref="I14:I19" si="1">I30</f>
        <v>0</v>
      </c>
      <c r="J14" s="17">
        <f t="shared" ref="J14:M14" si="2">J30</f>
        <v>0</v>
      </c>
      <c r="K14" s="17">
        <f t="shared" si="2"/>
        <v>13672.7</v>
      </c>
      <c r="L14" s="17">
        <f t="shared" si="2"/>
        <v>100087.9</v>
      </c>
      <c r="M14" s="17">
        <f t="shared" si="2"/>
        <v>0</v>
      </c>
    </row>
    <row r="15" spans="1:18" ht="86.25" customHeight="1" x14ac:dyDescent="0.3">
      <c r="A15" s="215"/>
      <c r="B15" s="60"/>
      <c r="C15" s="64"/>
      <c r="D15" s="64"/>
      <c r="E15" s="64"/>
      <c r="F15" s="60"/>
      <c r="G15" s="7" t="s">
        <v>34</v>
      </c>
      <c r="H15" s="35">
        <f>SUM(J15:M15)</f>
        <v>24094.199999999997</v>
      </c>
      <c r="I15" s="35">
        <f t="shared" si="1"/>
        <v>0</v>
      </c>
      <c r="J15" s="35">
        <f t="shared" ref="J15:M15" si="3">J31</f>
        <v>0</v>
      </c>
      <c r="K15" s="35">
        <f t="shared" si="3"/>
        <v>0</v>
      </c>
      <c r="L15" s="35">
        <f>L31</f>
        <v>24094.199999999997</v>
      </c>
      <c r="M15" s="35">
        <f t="shared" si="3"/>
        <v>0</v>
      </c>
      <c r="Q15" s="8"/>
      <c r="R15" s="8"/>
    </row>
    <row r="16" spans="1:18" ht="16.399999999999999" customHeight="1" x14ac:dyDescent="0.3">
      <c r="A16" s="9"/>
      <c r="B16" s="60"/>
      <c r="C16" s="64"/>
      <c r="D16" s="64"/>
      <c r="E16" s="64"/>
      <c r="F16" s="60"/>
      <c r="G16" s="6" t="s">
        <v>10</v>
      </c>
      <c r="H16" s="5">
        <f>SUM(J16:M16)</f>
        <v>161861</v>
      </c>
      <c r="I16" s="5">
        <f t="shared" si="1"/>
        <v>0</v>
      </c>
      <c r="J16" s="5">
        <f t="shared" ref="J16:M21" si="4">J32+J320</f>
        <v>0</v>
      </c>
      <c r="K16" s="5">
        <f t="shared" si="4"/>
        <v>75567.3</v>
      </c>
      <c r="L16" s="5">
        <f t="shared" si="4"/>
        <v>86293.7</v>
      </c>
      <c r="M16" s="5">
        <f t="shared" si="4"/>
        <v>0</v>
      </c>
      <c r="O16" s="8"/>
    </row>
    <row r="17" spans="1:18" ht="16.399999999999999" customHeight="1" x14ac:dyDescent="0.3">
      <c r="A17" s="63"/>
      <c r="B17" s="60"/>
      <c r="C17" s="64"/>
      <c r="D17" s="64"/>
      <c r="E17" s="64"/>
      <c r="F17" s="60"/>
      <c r="G17" s="6" t="s">
        <v>11</v>
      </c>
      <c r="H17" s="5">
        <f t="shared" ref="H17:H27" si="5">SUM(J17:M17)</f>
        <v>16343.7</v>
      </c>
      <c r="I17" s="5">
        <f t="shared" si="1"/>
        <v>0</v>
      </c>
      <c r="J17" s="5">
        <f t="shared" si="4"/>
        <v>0</v>
      </c>
      <c r="K17" s="5">
        <f t="shared" si="4"/>
        <v>0</v>
      </c>
      <c r="L17" s="5">
        <f t="shared" si="4"/>
        <v>16343.7</v>
      </c>
      <c r="M17" s="5">
        <f t="shared" si="4"/>
        <v>0</v>
      </c>
    </row>
    <row r="18" spans="1:18" ht="14.4" customHeight="1" x14ac:dyDescent="0.3">
      <c r="A18" s="63"/>
      <c r="B18" s="60"/>
      <c r="C18" s="64"/>
      <c r="D18" s="64"/>
      <c r="E18" s="64"/>
      <c r="F18" s="60"/>
      <c r="G18" s="6" t="s">
        <v>36</v>
      </c>
      <c r="H18" s="5">
        <f t="shared" si="5"/>
        <v>531867.9</v>
      </c>
      <c r="I18" s="5">
        <f t="shared" si="1"/>
        <v>17246.3</v>
      </c>
      <c r="J18" s="5">
        <f t="shared" si="4"/>
        <v>0</v>
      </c>
      <c r="K18" s="5">
        <f t="shared" si="4"/>
        <v>490281.9</v>
      </c>
      <c r="L18" s="5">
        <f t="shared" si="4"/>
        <v>41585.999999999993</v>
      </c>
      <c r="M18" s="5">
        <f t="shared" si="4"/>
        <v>0</v>
      </c>
    </row>
    <row r="19" spans="1:18" ht="17.25" customHeight="1" x14ac:dyDescent="0.3">
      <c r="A19" s="63"/>
      <c r="B19" s="60"/>
      <c r="C19" s="64"/>
      <c r="D19" s="64"/>
      <c r="E19" s="64"/>
      <c r="F19" s="60"/>
      <c r="G19" s="6" t="s">
        <v>37</v>
      </c>
      <c r="H19" s="5">
        <f t="shared" si="5"/>
        <v>174781.2</v>
      </c>
      <c r="I19" s="5">
        <f t="shared" si="1"/>
        <v>13163.7</v>
      </c>
      <c r="J19" s="5">
        <f t="shared" si="4"/>
        <v>0</v>
      </c>
      <c r="K19" s="5">
        <f t="shared" si="4"/>
        <v>150361.70000000001</v>
      </c>
      <c r="L19" s="5">
        <f t="shared" si="4"/>
        <v>24419.5</v>
      </c>
      <c r="M19" s="5">
        <f t="shared" si="4"/>
        <v>0</v>
      </c>
    </row>
    <row r="20" spans="1:18" ht="17.75" customHeight="1" x14ac:dyDescent="0.3">
      <c r="A20" s="63"/>
      <c r="B20" s="60"/>
      <c r="C20" s="64"/>
      <c r="D20" s="64"/>
      <c r="E20" s="64"/>
      <c r="F20" s="60"/>
      <c r="G20" s="6" t="s">
        <v>38</v>
      </c>
      <c r="H20" s="5">
        <f t="shared" si="5"/>
        <v>535967</v>
      </c>
      <c r="I20" s="5">
        <f>I36</f>
        <v>9050.2000000000007</v>
      </c>
      <c r="J20" s="5">
        <f t="shared" si="4"/>
        <v>0</v>
      </c>
      <c r="K20" s="5">
        <f t="shared" si="4"/>
        <v>495301.8</v>
      </c>
      <c r="L20" s="5">
        <f t="shared" si="4"/>
        <v>40665.199999999997</v>
      </c>
      <c r="M20" s="5">
        <f t="shared" si="4"/>
        <v>0</v>
      </c>
    </row>
    <row r="21" spans="1:18" ht="14.4" customHeight="1" x14ac:dyDescent="0.3">
      <c r="A21" s="63"/>
      <c r="B21" s="60"/>
      <c r="C21" s="60"/>
      <c r="D21" s="60"/>
      <c r="E21" s="60"/>
      <c r="F21" s="60"/>
      <c r="G21" s="6" t="s">
        <v>57</v>
      </c>
      <c r="H21" s="5">
        <f t="shared" si="5"/>
        <v>945835.2</v>
      </c>
      <c r="I21" s="5">
        <f>I37</f>
        <v>10104.5</v>
      </c>
      <c r="J21" s="5">
        <f t="shared" si="4"/>
        <v>0</v>
      </c>
      <c r="K21" s="5">
        <f t="shared" si="4"/>
        <v>910183.2</v>
      </c>
      <c r="L21" s="5">
        <f t="shared" si="4"/>
        <v>35652</v>
      </c>
      <c r="M21" s="5">
        <f t="shared" si="4"/>
        <v>0</v>
      </c>
    </row>
    <row r="22" spans="1:18" ht="57.65" customHeight="1" x14ac:dyDescent="0.3">
      <c r="A22" s="63"/>
      <c r="B22" s="60"/>
      <c r="C22" s="60"/>
      <c r="D22" s="60"/>
      <c r="E22" s="60"/>
      <c r="F22" s="60"/>
      <c r="G22" s="39" t="s">
        <v>104</v>
      </c>
      <c r="H22" s="38">
        <f t="shared" ref="H22:M24" si="6">H326+H38</f>
        <v>330677.39999999997</v>
      </c>
      <c r="I22" s="38">
        <f t="shared" si="6"/>
        <v>9050.2000000000007</v>
      </c>
      <c r="J22" s="38">
        <f t="shared" si="6"/>
        <v>0</v>
      </c>
      <c r="K22" s="38">
        <f t="shared" si="6"/>
        <v>302329.59999999998</v>
      </c>
      <c r="L22" s="38">
        <f t="shared" si="6"/>
        <v>28347.8</v>
      </c>
      <c r="M22" s="38">
        <f t="shared" si="6"/>
        <v>0</v>
      </c>
    </row>
    <row r="23" spans="1:18" ht="17.25" customHeight="1" x14ac:dyDescent="0.3">
      <c r="A23" s="63"/>
      <c r="B23" s="60"/>
      <c r="C23" s="60"/>
      <c r="D23" s="60"/>
      <c r="E23" s="60"/>
      <c r="F23" s="60"/>
      <c r="G23" s="6" t="s">
        <v>58</v>
      </c>
      <c r="H23" s="5">
        <f t="shared" si="5"/>
        <v>974195.9</v>
      </c>
      <c r="I23" s="5">
        <f>I39+I327</f>
        <v>121.80000000000035</v>
      </c>
      <c r="J23" s="5">
        <f>J39+J327</f>
        <v>712615.89999999991</v>
      </c>
      <c r="K23" s="5">
        <f>K39+K327</f>
        <v>251717.40000000011</v>
      </c>
      <c r="L23" s="5">
        <f>L39+L327</f>
        <v>9862.600000000004</v>
      </c>
      <c r="M23" s="5">
        <f>M39+M327</f>
        <v>0</v>
      </c>
    </row>
    <row r="24" spans="1:18" ht="49.75" customHeight="1" x14ac:dyDescent="0.3">
      <c r="A24" s="63"/>
      <c r="B24" s="60"/>
      <c r="C24" s="60"/>
      <c r="D24" s="60"/>
      <c r="E24" s="60"/>
      <c r="F24" s="60"/>
      <c r="G24" s="39" t="s">
        <v>104</v>
      </c>
      <c r="H24" s="38">
        <f>H40</f>
        <v>0</v>
      </c>
      <c r="I24" s="38">
        <f>I40</f>
        <v>0</v>
      </c>
      <c r="J24" s="38">
        <v>0</v>
      </c>
      <c r="K24" s="38">
        <f>K40</f>
        <v>0</v>
      </c>
      <c r="L24" s="38">
        <f>L40</f>
        <v>0</v>
      </c>
      <c r="M24" s="38">
        <f t="shared" si="6"/>
        <v>0</v>
      </c>
    </row>
    <row r="25" spans="1:18" ht="14.25" customHeight="1" x14ac:dyDescent="0.3">
      <c r="A25" s="63"/>
      <c r="B25" s="60"/>
      <c r="C25" s="60"/>
      <c r="D25" s="60"/>
      <c r="E25" s="60"/>
      <c r="F25" s="60"/>
      <c r="G25" s="6" t="s">
        <v>60</v>
      </c>
      <c r="H25" s="5">
        <f t="shared" si="5"/>
        <v>213905.6</v>
      </c>
      <c r="I25" s="5">
        <f>I41</f>
        <v>0</v>
      </c>
      <c r="J25" s="5">
        <f t="shared" ref="J25:M27" si="7">J41+J328</f>
        <v>105073.3</v>
      </c>
      <c r="K25" s="5">
        <f t="shared" si="7"/>
        <v>106693.2</v>
      </c>
      <c r="L25" s="5">
        <f t="shared" si="7"/>
        <v>2139.1000000000004</v>
      </c>
      <c r="M25" s="5">
        <f t="shared" si="7"/>
        <v>0</v>
      </c>
    </row>
    <row r="26" spans="1:18" ht="14.25" customHeight="1" x14ac:dyDescent="0.3">
      <c r="A26" s="63"/>
      <c r="B26" s="60"/>
      <c r="C26" s="60"/>
      <c r="D26" s="60"/>
      <c r="E26" s="60"/>
      <c r="F26" s="60"/>
      <c r="G26" s="6" t="s">
        <v>61</v>
      </c>
      <c r="H26" s="5">
        <f t="shared" si="5"/>
        <v>709102.20000000007</v>
      </c>
      <c r="I26" s="5">
        <f>I42</f>
        <v>0</v>
      </c>
      <c r="J26" s="5">
        <f t="shared" si="7"/>
        <v>680950.9</v>
      </c>
      <c r="K26" s="5">
        <f t="shared" si="7"/>
        <v>21060.3</v>
      </c>
      <c r="L26" s="5">
        <f>L42+L329</f>
        <v>7091</v>
      </c>
      <c r="M26" s="5">
        <f t="shared" si="7"/>
        <v>0</v>
      </c>
    </row>
    <row r="27" spans="1:18" x14ac:dyDescent="0.3">
      <c r="A27" s="47"/>
      <c r="B27" s="51"/>
      <c r="C27" s="60"/>
      <c r="D27" s="60"/>
      <c r="E27" s="60"/>
      <c r="F27" s="60"/>
      <c r="G27" s="6" t="s">
        <v>62</v>
      </c>
      <c r="H27" s="5">
        <f t="shared" si="5"/>
        <v>0</v>
      </c>
      <c r="I27" s="5">
        <f>I43</f>
        <v>0</v>
      </c>
      <c r="J27" s="5">
        <f t="shared" si="7"/>
        <v>0</v>
      </c>
      <c r="K27" s="5">
        <f t="shared" si="7"/>
        <v>0</v>
      </c>
      <c r="L27" s="5">
        <f>L43+L330</f>
        <v>0</v>
      </c>
      <c r="M27" s="5">
        <f t="shared" si="7"/>
        <v>0</v>
      </c>
    </row>
    <row r="28" spans="1:18" ht="18.399999999999999" customHeight="1" x14ac:dyDescent="0.3">
      <c r="A28" s="228" t="s">
        <v>90</v>
      </c>
      <c r="B28" s="229"/>
      <c r="C28" s="229"/>
      <c r="D28" s="229"/>
      <c r="E28" s="229"/>
      <c r="F28" s="229"/>
      <c r="G28" s="230"/>
      <c r="H28" s="230"/>
      <c r="I28" s="230"/>
      <c r="J28" s="230"/>
      <c r="K28" s="230"/>
      <c r="L28" s="230"/>
      <c r="M28" s="231"/>
    </row>
    <row r="29" spans="1:18" ht="93.65" customHeight="1" x14ac:dyDescent="0.3">
      <c r="A29" s="49" t="s">
        <v>96</v>
      </c>
      <c r="B29" s="59"/>
      <c r="C29" s="10"/>
      <c r="D29" s="10"/>
      <c r="E29" s="10"/>
      <c r="F29" s="59"/>
      <c r="G29" s="13" t="s">
        <v>91</v>
      </c>
      <c r="H29" s="17">
        <f>SUM(J29:M29)</f>
        <v>1017771.7000000001</v>
      </c>
      <c r="I29" s="17">
        <f>I30+I32+I33+I34+I35+I36+I37+I39+I41+I42+I43-I36-I37</f>
        <v>30412.599999999991</v>
      </c>
      <c r="J29" s="17">
        <f>J30+J32+J33+J34+J35+J36+J37+J39+J41+J42+J43</f>
        <v>0</v>
      </c>
      <c r="K29" s="17">
        <f>K30+K32+K33+K34+K35+K36+K37+K39+K41+K42+K43</f>
        <v>729883.60000000009</v>
      </c>
      <c r="L29" s="17">
        <f>L30+L32+L33+L34+L35+L36+L37+L39+L41+L42+L43</f>
        <v>287888.09999999998</v>
      </c>
      <c r="M29" s="17">
        <f>M30+M32+M33+M34+M35+M36+M37+M39+M41+M42+M43</f>
        <v>0</v>
      </c>
      <c r="O29" s="8"/>
      <c r="Q29" s="8"/>
      <c r="R29" s="8"/>
    </row>
    <row r="30" spans="1:18" x14ac:dyDescent="0.3">
      <c r="A30" s="168"/>
      <c r="B30" s="51"/>
      <c r="C30" s="169"/>
      <c r="D30" s="169"/>
      <c r="E30" s="169"/>
      <c r="F30" s="51"/>
      <c r="G30" s="14" t="s">
        <v>9</v>
      </c>
      <c r="H30" s="17">
        <f>SUM(J30:M30)</f>
        <v>113760.59999999999</v>
      </c>
      <c r="I30" s="17">
        <f>I45+I205+I219+I233+I257+I293</f>
        <v>0</v>
      </c>
      <c r="J30" s="17">
        <f>J45+J205+J219+J233+J257+J293</f>
        <v>0</v>
      </c>
      <c r="K30" s="17">
        <f>K45+K205+K219+K233+K257+K293</f>
        <v>13672.7</v>
      </c>
      <c r="L30" s="17">
        <f>L45+L205+L219+L233+L257+L293</f>
        <v>100087.9</v>
      </c>
      <c r="M30" s="17">
        <f>M45+M205+M219+M233+M257+M293</f>
        <v>0</v>
      </c>
    </row>
    <row r="31" spans="1:18" ht="70" x14ac:dyDescent="0.3">
      <c r="A31" s="49"/>
      <c r="B31" s="130"/>
      <c r="C31" s="10"/>
      <c r="D31" s="10"/>
      <c r="E31" s="10"/>
      <c r="F31" s="130"/>
      <c r="G31" s="15" t="s">
        <v>34</v>
      </c>
      <c r="H31" s="35">
        <f>SUM(J31:M31)</f>
        <v>24094.199999999997</v>
      </c>
      <c r="I31" s="35">
        <f>I46+I206</f>
        <v>0</v>
      </c>
      <c r="J31" s="35">
        <f>J46+J206</f>
        <v>0</v>
      </c>
      <c r="K31" s="35">
        <f>K46+K206</f>
        <v>0</v>
      </c>
      <c r="L31" s="35">
        <f>L46+L206</f>
        <v>24094.199999999997</v>
      </c>
      <c r="M31" s="35">
        <f>M46+M206</f>
        <v>0</v>
      </c>
      <c r="Q31" s="8"/>
      <c r="R31" s="8"/>
    </row>
    <row r="32" spans="1:18" x14ac:dyDescent="0.3">
      <c r="A32" s="9"/>
      <c r="B32" s="131"/>
      <c r="C32" s="148"/>
      <c r="D32" s="148"/>
      <c r="E32" s="148"/>
      <c r="F32" s="131"/>
      <c r="G32" s="26" t="s">
        <v>10</v>
      </c>
      <c r="H32" s="24">
        <f>SUM(J32:M32)</f>
        <v>161861</v>
      </c>
      <c r="I32" s="24">
        <f t="shared" ref="I32:M36" si="8">I47+I207+I220+I234+I258+I294</f>
        <v>0</v>
      </c>
      <c r="J32" s="24">
        <f t="shared" si="8"/>
        <v>0</v>
      </c>
      <c r="K32" s="24">
        <f t="shared" si="8"/>
        <v>75567.3</v>
      </c>
      <c r="L32" s="24">
        <f t="shared" si="8"/>
        <v>86293.7</v>
      </c>
      <c r="M32" s="24">
        <f t="shared" si="8"/>
        <v>0</v>
      </c>
    </row>
    <row r="33" spans="1:13" x14ac:dyDescent="0.3">
      <c r="A33" s="137"/>
      <c r="B33" s="131"/>
      <c r="C33" s="148"/>
      <c r="D33" s="148"/>
      <c r="E33" s="148"/>
      <c r="F33" s="131"/>
      <c r="G33" s="14" t="s">
        <v>11</v>
      </c>
      <c r="H33" s="17">
        <f t="shared" ref="H33:H43" si="9">SUM(J33:M33)</f>
        <v>16343.7</v>
      </c>
      <c r="I33" s="17">
        <f t="shared" si="8"/>
        <v>0</v>
      </c>
      <c r="J33" s="17">
        <f t="shared" si="8"/>
        <v>0</v>
      </c>
      <c r="K33" s="17">
        <f t="shared" si="8"/>
        <v>0</v>
      </c>
      <c r="L33" s="17">
        <f t="shared" si="8"/>
        <v>16343.7</v>
      </c>
      <c r="M33" s="17">
        <f t="shared" si="8"/>
        <v>0</v>
      </c>
    </row>
    <row r="34" spans="1:13" x14ac:dyDescent="0.3">
      <c r="A34" s="137"/>
      <c r="B34" s="131"/>
      <c r="C34" s="148"/>
      <c r="D34" s="148"/>
      <c r="E34" s="148"/>
      <c r="F34" s="131"/>
      <c r="G34" s="14" t="s">
        <v>36</v>
      </c>
      <c r="H34" s="17">
        <f t="shared" si="9"/>
        <v>531867.9</v>
      </c>
      <c r="I34" s="17">
        <f t="shared" si="8"/>
        <v>17246.3</v>
      </c>
      <c r="J34" s="17">
        <f t="shared" si="8"/>
        <v>0</v>
      </c>
      <c r="K34" s="17">
        <f t="shared" si="8"/>
        <v>490281.9</v>
      </c>
      <c r="L34" s="17">
        <f t="shared" si="8"/>
        <v>41585.999999999993</v>
      </c>
      <c r="M34" s="17">
        <f t="shared" si="8"/>
        <v>0</v>
      </c>
    </row>
    <row r="35" spans="1:13" x14ac:dyDescent="0.3">
      <c r="A35" s="137"/>
      <c r="B35" s="131"/>
      <c r="C35" s="148"/>
      <c r="D35" s="148"/>
      <c r="E35" s="148"/>
      <c r="F35" s="131"/>
      <c r="G35" s="26" t="s">
        <v>37</v>
      </c>
      <c r="H35" s="24">
        <f t="shared" si="9"/>
        <v>174781.2</v>
      </c>
      <c r="I35" s="24">
        <f t="shared" si="8"/>
        <v>13163.7</v>
      </c>
      <c r="J35" s="24">
        <f t="shared" si="8"/>
        <v>0</v>
      </c>
      <c r="K35" s="24">
        <f t="shared" si="8"/>
        <v>150361.70000000001</v>
      </c>
      <c r="L35" s="24">
        <f t="shared" si="8"/>
        <v>24419.5</v>
      </c>
      <c r="M35" s="24">
        <f t="shared" si="8"/>
        <v>0</v>
      </c>
    </row>
    <row r="36" spans="1:13" x14ac:dyDescent="0.3">
      <c r="A36" s="137"/>
      <c r="B36" s="131"/>
      <c r="C36" s="148"/>
      <c r="D36" s="148"/>
      <c r="E36" s="148"/>
      <c r="F36" s="131"/>
      <c r="G36" s="14" t="s">
        <v>38</v>
      </c>
      <c r="H36" s="17">
        <f t="shared" si="9"/>
        <v>9050.2000000000007</v>
      </c>
      <c r="I36" s="17">
        <v>9050.2000000000007</v>
      </c>
      <c r="J36" s="17">
        <f t="shared" si="8"/>
        <v>0</v>
      </c>
      <c r="K36" s="17">
        <f t="shared" si="8"/>
        <v>0</v>
      </c>
      <c r="L36" s="17">
        <f t="shared" si="8"/>
        <v>9050.2000000000007</v>
      </c>
      <c r="M36" s="17">
        <f t="shared" si="8"/>
        <v>0</v>
      </c>
    </row>
    <row r="37" spans="1:13" x14ac:dyDescent="0.3">
      <c r="A37" s="137"/>
      <c r="B37" s="131"/>
      <c r="C37" s="131"/>
      <c r="D37" s="131"/>
      <c r="E37" s="131"/>
      <c r="F37" s="131"/>
      <c r="G37" s="14" t="s">
        <v>57</v>
      </c>
      <c r="H37" s="17">
        <f>SUM(J37:M37)</f>
        <v>10104.5</v>
      </c>
      <c r="I37" s="17">
        <v>10104.5</v>
      </c>
      <c r="J37" s="17">
        <f>J52+J212+J225+J239+J263+J299</f>
        <v>0</v>
      </c>
      <c r="K37" s="17">
        <f>K52+K212+K225+K239+K263+K299+K313</f>
        <v>0</v>
      </c>
      <c r="L37" s="17">
        <f>L52+L212+L225+L239+L263+L299+L313</f>
        <v>10104.5</v>
      </c>
      <c r="M37" s="17">
        <f>M52+M212+M225+M239+M263+M299</f>
        <v>0</v>
      </c>
    </row>
    <row r="38" spans="1:13" ht="54" x14ac:dyDescent="0.3">
      <c r="A38" s="137"/>
      <c r="B38" s="131"/>
      <c r="C38" s="131"/>
      <c r="D38" s="131"/>
      <c r="E38" s="131"/>
      <c r="F38" s="131"/>
      <c r="G38" s="45" t="s">
        <v>104</v>
      </c>
      <c r="H38" s="35">
        <f t="shared" ref="H38:M40" si="10">H300</f>
        <v>9050.2000000000007</v>
      </c>
      <c r="I38" s="35">
        <f t="shared" si="10"/>
        <v>9050.2000000000007</v>
      </c>
      <c r="J38" s="35">
        <f t="shared" si="10"/>
        <v>0</v>
      </c>
      <c r="K38" s="35">
        <f t="shared" si="10"/>
        <v>0</v>
      </c>
      <c r="L38" s="35">
        <f t="shared" si="10"/>
        <v>9050.2000000000007</v>
      </c>
      <c r="M38" s="35">
        <f t="shared" si="10"/>
        <v>0</v>
      </c>
    </row>
    <row r="39" spans="1:13" x14ac:dyDescent="0.3">
      <c r="A39" s="137"/>
      <c r="B39" s="131"/>
      <c r="C39" s="131"/>
      <c r="D39" s="131"/>
      <c r="E39" s="131"/>
      <c r="F39" s="131"/>
      <c r="G39" s="14" t="s">
        <v>58</v>
      </c>
      <c r="H39" s="17">
        <f t="shared" si="9"/>
        <v>2.6000000000003638</v>
      </c>
      <c r="I39" s="17">
        <f>I53+I213+I226+I240+I264+I301+I314</f>
        <v>2.6000000000003638</v>
      </c>
      <c r="J39" s="17">
        <f>J53+J213+J226+J240+J264+J301</f>
        <v>0</v>
      </c>
      <c r="K39" s="17">
        <f>K53+K213+K226+K240+K264+K301+K314</f>
        <v>0</v>
      </c>
      <c r="L39" s="17">
        <f>L53+L213+L226+L240+L264+L301+L314</f>
        <v>2.6000000000003638</v>
      </c>
      <c r="M39" s="17">
        <f>M53+M213+M226+M240+M264+M301</f>
        <v>0</v>
      </c>
    </row>
    <row r="40" spans="1:13" ht="54" x14ac:dyDescent="0.3">
      <c r="A40" s="137"/>
      <c r="B40" s="131"/>
      <c r="C40" s="131"/>
      <c r="D40" s="131"/>
      <c r="E40" s="131"/>
      <c r="F40" s="131"/>
      <c r="G40" s="45" t="s">
        <v>104</v>
      </c>
      <c r="H40" s="35">
        <f t="shared" si="10"/>
        <v>0</v>
      </c>
      <c r="I40" s="35">
        <f t="shared" si="10"/>
        <v>0</v>
      </c>
      <c r="J40" s="35">
        <f t="shared" si="10"/>
        <v>0</v>
      </c>
      <c r="K40" s="35">
        <f t="shared" si="10"/>
        <v>0</v>
      </c>
      <c r="L40" s="35">
        <f t="shared" si="10"/>
        <v>0</v>
      </c>
      <c r="M40" s="35">
        <f t="shared" si="10"/>
        <v>0</v>
      </c>
    </row>
    <row r="41" spans="1:13" x14ac:dyDescent="0.3">
      <c r="A41" s="137"/>
      <c r="B41" s="131"/>
      <c r="C41" s="131"/>
      <c r="D41" s="131"/>
      <c r="E41" s="131"/>
      <c r="F41" s="131"/>
      <c r="G41" s="14" t="s">
        <v>60</v>
      </c>
      <c r="H41" s="17">
        <f t="shared" si="9"/>
        <v>0</v>
      </c>
      <c r="I41" s="17">
        <f t="shared" ref="I41:M43" si="11">I54+I214+I227+I241+I265+I303</f>
        <v>0</v>
      </c>
      <c r="J41" s="17">
        <f t="shared" si="11"/>
        <v>0</v>
      </c>
      <c r="K41" s="17">
        <f t="shared" si="11"/>
        <v>0</v>
      </c>
      <c r="L41" s="17">
        <f t="shared" si="11"/>
        <v>0</v>
      </c>
      <c r="M41" s="17">
        <f t="shared" si="11"/>
        <v>0</v>
      </c>
    </row>
    <row r="42" spans="1:13" x14ac:dyDescent="0.3">
      <c r="A42" s="137"/>
      <c r="B42" s="131"/>
      <c r="C42" s="131"/>
      <c r="D42" s="131"/>
      <c r="E42" s="131"/>
      <c r="F42" s="131"/>
      <c r="G42" s="14" t="s">
        <v>61</v>
      </c>
      <c r="H42" s="17">
        <f t="shared" si="9"/>
        <v>0</v>
      </c>
      <c r="I42" s="17">
        <f t="shared" si="11"/>
        <v>0</v>
      </c>
      <c r="J42" s="17">
        <f t="shared" si="11"/>
        <v>0</v>
      </c>
      <c r="K42" s="17">
        <f t="shared" si="11"/>
        <v>0</v>
      </c>
      <c r="L42" s="17">
        <f t="shared" si="11"/>
        <v>0</v>
      </c>
      <c r="M42" s="17">
        <f t="shared" si="11"/>
        <v>0</v>
      </c>
    </row>
    <row r="43" spans="1:13" x14ac:dyDescent="0.3">
      <c r="A43" s="47"/>
      <c r="B43" s="51"/>
      <c r="C43" s="51"/>
      <c r="D43" s="51"/>
      <c r="E43" s="51"/>
      <c r="F43" s="51"/>
      <c r="G43" s="14" t="s">
        <v>62</v>
      </c>
      <c r="H43" s="17">
        <f t="shared" si="9"/>
        <v>0</v>
      </c>
      <c r="I43" s="17">
        <f t="shared" si="11"/>
        <v>0</v>
      </c>
      <c r="J43" s="17">
        <f t="shared" si="11"/>
        <v>0</v>
      </c>
      <c r="K43" s="17">
        <f t="shared" si="11"/>
        <v>0</v>
      </c>
      <c r="L43" s="17">
        <f t="shared" si="11"/>
        <v>0</v>
      </c>
      <c r="M43" s="17">
        <f t="shared" si="11"/>
        <v>0</v>
      </c>
    </row>
    <row r="44" spans="1:13" ht="84" x14ac:dyDescent="0.3">
      <c r="A44" s="202" t="s">
        <v>97</v>
      </c>
      <c r="B44" s="198"/>
      <c r="C44" s="198"/>
      <c r="D44" s="198"/>
      <c r="E44" s="198"/>
      <c r="F44" s="198"/>
      <c r="G44" s="13" t="s">
        <v>93</v>
      </c>
      <c r="H44" s="17">
        <f>SUM(J44:M44)</f>
        <v>297018.59999999998</v>
      </c>
      <c r="I44" s="17">
        <f>I45+I47+I48+I49+I50+I51+I52+I53+I54+I55+I56</f>
        <v>5375.9000000000005</v>
      </c>
      <c r="J44" s="17">
        <f>J45+J47+J48+J49+J50+J51+J52+J53+J54+J55+J56</f>
        <v>0</v>
      </c>
      <c r="K44" s="17">
        <f>K45+K47+K48+K49+K50+K51+K52+K53+K54+K55+K56</f>
        <v>89240</v>
      </c>
      <c r="L44" s="17">
        <f>L45+L47+L48+L49+L50+L51+L52+L53+L54+L55+L56</f>
        <v>207778.6</v>
      </c>
      <c r="M44" s="17">
        <f>M45+M47+M48+M49+M50+M51+M52+M53+M54+M55+M56</f>
        <v>0</v>
      </c>
    </row>
    <row r="45" spans="1:13" x14ac:dyDescent="0.3">
      <c r="A45" s="222"/>
      <c r="B45" s="196"/>
      <c r="C45" s="196"/>
      <c r="D45" s="196"/>
      <c r="E45" s="196"/>
      <c r="F45" s="196"/>
      <c r="G45" s="14" t="s">
        <v>9</v>
      </c>
      <c r="H45" s="17">
        <f t="shared" ref="H45:H56" si="12">SUM(J45:M45)</f>
        <v>113437.99999999999</v>
      </c>
      <c r="I45" s="17">
        <f>I58+I70+I82+I95+I107+I120+I133+I145+I157+I169+I181</f>
        <v>0</v>
      </c>
      <c r="J45" s="17">
        <f t="shared" ref="J45:M45" si="13">J58+J70+J82+J95+J107+J120+J133+J145+J157+J169+J181</f>
        <v>0</v>
      </c>
      <c r="K45" s="17">
        <f t="shared" si="13"/>
        <v>13672.7</v>
      </c>
      <c r="L45" s="17">
        <f t="shared" si="13"/>
        <v>99765.299999999988</v>
      </c>
      <c r="M45" s="17">
        <f t="shared" si="13"/>
        <v>0</v>
      </c>
    </row>
    <row r="46" spans="1:13" ht="70" x14ac:dyDescent="0.3">
      <c r="A46" s="222"/>
      <c r="B46" s="196"/>
      <c r="C46" s="196"/>
      <c r="D46" s="196"/>
      <c r="E46" s="196"/>
      <c r="F46" s="196"/>
      <c r="G46" s="15" t="s">
        <v>35</v>
      </c>
      <c r="H46" s="35">
        <f>SUM(J46:M46)</f>
        <v>23771.599999999999</v>
      </c>
      <c r="I46" s="35">
        <f>I83+I108+I121</f>
        <v>0</v>
      </c>
      <c r="J46" s="35">
        <f t="shared" ref="J46:M46" si="14">J83+J108+J121</f>
        <v>0</v>
      </c>
      <c r="K46" s="35">
        <f t="shared" si="14"/>
        <v>0</v>
      </c>
      <c r="L46" s="35">
        <f t="shared" si="14"/>
        <v>23771.599999999999</v>
      </c>
      <c r="M46" s="35">
        <f t="shared" si="14"/>
        <v>0</v>
      </c>
    </row>
    <row r="47" spans="1:13" x14ac:dyDescent="0.3">
      <c r="A47" s="222"/>
      <c r="B47" s="196"/>
      <c r="C47" s="196"/>
      <c r="D47" s="196"/>
      <c r="E47" s="196"/>
      <c r="F47" s="196"/>
      <c r="G47" s="14" t="s">
        <v>10</v>
      </c>
      <c r="H47" s="17">
        <f t="shared" si="12"/>
        <v>161861</v>
      </c>
      <c r="I47" s="17">
        <f>I59+I71+I84+I96+I109+I122+I134+I146+I158+I170+I182</f>
        <v>0</v>
      </c>
      <c r="J47" s="17">
        <f t="shared" ref="J47:M47" si="15">J59+J71+J84+J96+J109+J122+J134+J146+J158+J170+J182</f>
        <v>0</v>
      </c>
      <c r="K47" s="17">
        <f>K59+K71+K84+K96+K109+K122+K134+K146+K158+K170+K182</f>
        <v>75567.3</v>
      </c>
      <c r="L47" s="17">
        <f t="shared" si="15"/>
        <v>86293.7</v>
      </c>
      <c r="M47" s="17">
        <f t="shared" si="15"/>
        <v>0</v>
      </c>
    </row>
    <row r="48" spans="1:13" x14ac:dyDescent="0.3">
      <c r="A48" s="222"/>
      <c r="B48" s="196"/>
      <c r="C48" s="196"/>
      <c r="D48" s="196"/>
      <c r="E48" s="196"/>
      <c r="F48" s="196"/>
      <c r="G48" s="14" t="s">
        <v>11</v>
      </c>
      <c r="H48" s="17">
        <f t="shared" si="12"/>
        <v>16343.7</v>
      </c>
      <c r="I48" s="17">
        <f t="shared" ref="I48:M48" si="16">I60+I72+I85+I97+I110+I123+I135+I147+I159+I171+I183</f>
        <v>0</v>
      </c>
      <c r="J48" s="17">
        <f t="shared" si="16"/>
        <v>0</v>
      </c>
      <c r="K48" s="17">
        <f t="shared" si="16"/>
        <v>0</v>
      </c>
      <c r="L48" s="17">
        <f t="shared" si="16"/>
        <v>16343.7</v>
      </c>
      <c r="M48" s="17">
        <f t="shared" si="16"/>
        <v>0</v>
      </c>
    </row>
    <row r="49" spans="1:14" x14ac:dyDescent="0.3">
      <c r="A49" s="222"/>
      <c r="B49" s="196"/>
      <c r="C49" s="196"/>
      <c r="D49" s="196"/>
      <c r="E49" s="196"/>
      <c r="F49" s="196"/>
      <c r="G49" s="14" t="s">
        <v>36</v>
      </c>
      <c r="H49" s="17">
        <f t="shared" si="12"/>
        <v>5206.3</v>
      </c>
      <c r="I49" s="17">
        <f>I61+I73+I86+I98+I111+I124+I136+I148+I160+I172+I184</f>
        <v>5206.3</v>
      </c>
      <c r="J49" s="17">
        <f t="shared" ref="J49:M49" si="17">J61+J73+J86+J98+J111+J124+J136+J148+J160+J172+J184</f>
        <v>0</v>
      </c>
      <c r="K49" s="17">
        <f t="shared" si="17"/>
        <v>0</v>
      </c>
      <c r="L49" s="17">
        <f t="shared" si="17"/>
        <v>5206.3</v>
      </c>
      <c r="M49" s="17">
        <f t="shared" si="17"/>
        <v>0</v>
      </c>
    </row>
    <row r="50" spans="1:14" x14ac:dyDescent="0.3">
      <c r="A50" s="222"/>
      <c r="B50" s="196"/>
      <c r="C50" s="196"/>
      <c r="D50" s="196"/>
      <c r="E50" s="196"/>
      <c r="F50" s="196"/>
      <c r="G50" s="14" t="s">
        <v>37</v>
      </c>
      <c r="H50" s="17">
        <f t="shared" si="12"/>
        <v>169.6</v>
      </c>
      <c r="I50" s="17">
        <f t="shared" ref="I50:M50" si="18">I62+I74+I87+I99+I112+I125+I137+I149+I161+I173+I185</f>
        <v>169.6</v>
      </c>
      <c r="J50" s="17">
        <f t="shared" si="18"/>
        <v>0</v>
      </c>
      <c r="K50" s="17">
        <f t="shared" si="18"/>
        <v>0</v>
      </c>
      <c r="L50" s="17">
        <f t="shared" si="18"/>
        <v>169.6</v>
      </c>
      <c r="M50" s="17">
        <f t="shared" si="18"/>
        <v>0</v>
      </c>
    </row>
    <row r="51" spans="1:14" x14ac:dyDescent="0.3">
      <c r="A51" s="222"/>
      <c r="B51" s="196"/>
      <c r="C51" s="196"/>
      <c r="D51" s="196"/>
      <c r="E51" s="196"/>
      <c r="F51" s="196"/>
      <c r="G51" s="14" t="s">
        <v>38</v>
      </c>
      <c r="H51" s="17">
        <f t="shared" si="12"/>
        <v>0</v>
      </c>
      <c r="I51" s="17">
        <f t="shared" ref="I51:M51" si="19">I63+I75+I88+I100+I113+I126+I138+I150+I162+I174+I186</f>
        <v>0</v>
      </c>
      <c r="J51" s="17">
        <f t="shared" si="19"/>
        <v>0</v>
      </c>
      <c r="K51" s="17">
        <f t="shared" si="19"/>
        <v>0</v>
      </c>
      <c r="L51" s="17">
        <f t="shared" si="19"/>
        <v>0</v>
      </c>
      <c r="M51" s="17">
        <f t="shared" si="19"/>
        <v>0</v>
      </c>
    </row>
    <row r="52" spans="1:14" x14ac:dyDescent="0.3">
      <c r="A52" s="222"/>
      <c r="B52" s="196"/>
      <c r="C52" s="196"/>
      <c r="D52" s="196"/>
      <c r="E52" s="196"/>
      <c r="F52" s="196"/>
      <c r="G52" s="14" t="s">
        <v>57</v>
      </c>
      <c r="H52" s="17">
        <f t="shared" si="12"/>
        <v>0</v>
      </c>
      <c r="I52" s="17">
        <f>I64+I76+I89+I101+I114+I127+I139+I151+I163+I175+I187+I199</f>
        <v>0</v>
      </c>
      <c r="J52" s="17">
        <f>J64+J76+J89+J101+J114+J127+J139+J151+J163+J175+J187+J199</f>
        <v>0</v>
      </c>
      <c r="K52" s="17">
        <f>K64+K76+K89+K101+K114+K127+K139+K151+K163+K175+K187+K199</f>
        <v>0</v>
      </c>
      <c r="L52" s="17">
        <f>L64+L76+L89+L101+L114+L127+L139+L151+L163+L175+L187+L199</f>
        <v>0</v>
      </c>
      <c r="M52" s="17">
        <f>M64+M76+M89+M101+M114+M127+M139+M151+M163+M175+M187+M199</f>
        <v>0</v>
      </c>
    </row>
    <row r="53" spans="1:14" x14ac:dyDescent="0.3">
      <c r="A53" s="222"/>
      <c r="B53" s="196"/>
      <c r="C53" s="196"/>
      <c r="D53" s="196"/>
      <c r="E53" s="196"/>
      <c r="F53" s="196"/>
      <c r="G53" s="14" t="s">
        <v>58</v>
      </c>
      <c r="H53" s="17">
        <f t="shared" si="12"/>
        <v>0</v>
      </c>
      <c r="I53" s="17">
        <f>I200</f>
        <v>0</v>
      </c>
      <c r="J53" s="17">
        <f>J200</f>
        <v>0</v>
      </c>
      <c r="K53" s="17">
        <f>K200</f>
        <v>0</v>
      </c>
      <c r="L53" s="17">
        <f>L200</f>
        <v>0</v>
      </c>
      <c r="M53" s="17">
        <f>M200</f>
        <v>0</v>
      </c>
    </row>
    <row r="54" spans="1:14" x14ac:dyDescent="0.3">
      <c r="A54" s="222"/>
      <c r="B54" s="196"/>
      <c r="C54" s="196"/>
      <c r="D54" s="196"/>
      <c r="E54" s="196"/>
      <c r="F54" s="196"/>
      <c r="G54" s="14" t="s">
        <v>60</v>
      </c>
      <c r="H54" s="17">
        <f t="shared" si="12"/>
        <v>0</v>
      </c>
      <c r="I54" s="17">
        <f t="shared" ref="I54:M54" si="20">I66+I78+I91+I103+I116+I129+I141+I153+I165+I177+I189</f>
        <v>0</v>
      </c>
      <c r="J54" s="17">
        <f t="shared" si="20"/>
        <v>0</v>
      </c>
      <c r="K54" s="17">
        <f t="shared" si="20"/>
        <v>0</v>
      </c>
      <c r="L54" s="17">
        <f t="shared" si="20"/>
        <v>0</v>
      </c>
      <c r="M54" s="17">
        <f t="shared" si="20"/>
        <v>0</v>
      </c>
    </row>
    <row r="55" spans="1:14" x14ac:dyDescent="0.3">
      <c r="A55" s="222"/>
      <c r="B55" s="196"/>
      <c r="C55" s="196"/>
      <c r="D55" s="196"/>
      <c r="E55" s="196"/>
      <c r="F55" s="196"/>
      <c r="G55" s="14" t="s">
        <v>61</v>
      </c>
      <c r="H55" s="17">
        <f t="shared" si="12"/>
        <v>0</v>
      </c>
      <c r="I55" s="17">
        <f t="shared" ref="I55:M55" si="21">I67+I79+I92+I104+I117+I130+I142+I154+I166+I178+I190</f>
        <v>0</v>
      </c>
      <c r="J55" s="17">
        <f t="shared" si="21"/>
        <v>0</v>
      </c>
      <c r="K55" s="17">
        <f t="shared" si="21"/>
        <v>0</v>
      </c>
      <c r="L55" s="17">
        <f t="shared" si="21"/>
        <v>0</v>
      </c>
      <c r="M55" s="17">
        <f t="shared" si="21"/>
        <v>0</v>
      </c>
    </row>
    <row r="56" spans="1:14" x14ac:dyDescent="0.3">
      <c r="A56" s="233"/>
      <c r="B56" s="197"/>
      <c r="C56" s="197"/>
      <c r="D56" s="197"/>
      <c r="E56" s="197"/>
      <c r="F56" s="197"/>
      <c r="G56" s="14" t="s">
        <v>62</v>
      </c>
      <c r="H56" s="17">
        <f t="shared" si="12"/>
        <v>0</v>
      </c>
      <c r="I56" s="17">
        <f t="shared" ref="I56:M56" si="22">I68+I80+I93+I105+I118+I131+I143+I155+I167+I179+I191</f>
        <v>0</v>
      </c>
      <c r="J56" s="17">
        <f t="shared" si="22"/>
        <v>0</v>
      </c>
      <c r="K56" s="17">
        <f t="shared" si="22"/>
        <v>0</v>
      </c>
      <c r="L56" s="17">
        <f t="shared" si="22"/>
        <v>0</v>
      </c>
      <c r="M56" s="17">
        <f t="shared" si="22"/>
        <v>0</v>
      </c>
    </row>
    <row r="57" spans="1:14" ht="84" x14ac:dyDescent="0.3">
      <c r="A57" s="62" t="s">
        <v>67</v>
      </c>
      <c r="B57" s="59" t="s">
        <v>12</v>
      </c>
      <c r="C57" s="59" t="s">
        <v>13</v>
      </c>
      <c r="D57" s="61">
        <v>105972.7</v>
      </c>
      <c r="E57" s="59" t="s">
        <v>14</v>
      </c>
      <c r="F57" s="59" t="s">
        <v>51</v>
      </c>
      <c r="G57" s="11" t="s">
        <v>92</v>
      </c>
      <c r="H57" s="17">
        <f>SUM(J57:M57)</f>
        <v>75972.7</v>
      </c>
      <c r="I57" s="17">
        <f>SUM(I58:I68)</f>
        <v>0</v>
      </c>
      <c r="J57" s="17">
        <f>SUM(J58:J68)</f>
        <v>0</v>
      </c>
      <c r="K57" s="17">
        <f t="shared" ref="K57:M57" si="23">SUM(K58:K68)</f>
        <v>13672.7</v>
      </c>
      <c r="L57" s="17">
        <f t="shared" si="23"/>
        <v>62300</v>
      </c>
      <c r="M57" s="17">
        <f t="shared" si="23"/>
        <v>0</v>
      </c>
    </row>
    <row r="58" spans="1:14" ht="14.5" x14ac:dyDescent="0.3">
      <c r="A58" s="164"/>
      <c r="B58" s="51"/>
      <c r="C58" s="51"/>
      <c r="D58" s="51"/>
      <c r="E58" s="51"/>
      <c r="F58" s="51"/>
      <c r="G58" s="12" t="s">
        <v>9</v>
      </c>
      <c r="H58" s="17">
        <f t="shared" ref="H58:H68" si="24">SUM(J58:M58)</f>
        <v>39672.699999999997</v>
      </c>
      <c r="I58" s="17">
        <v>0</v>
      </c>
      <c r="J58" s="17">
        <v>0</v>
      </c>
      <c r="K58" s="17">
        <v>13672.7</v>
      </c>
      <c r="L58" s="17">
        <v>26000</v>
      </c>
      <c r="M58" s="17">
        <v>0</v>
      </c>
    </row>
    <row r="59" spans="1:14" ht="14.5" x14ac:dyDescent="0.3">
      <c r="A59" s="150"/>
      <c r="B59" s="130"/>
      <c r="C59" s="205"/>
      <c r="D59" s="130"/>
      <c r="E59" s="130"/>
      <c r="F59" s="130"/>
      <c r="G59" s="14" t="s">
        <v>29</v>
      </c>
      <c r="H59" s="17">
        <f t="shared" si="24"/>
        <v>36300</v>
      </c>
      <c r="I59" s="17">
        <v>0</v>
      </c>
      <c r="J59" s="17">
        <v>0</v>
      </c>
      <c r="K59" s="17">
        <v>0</v>
      </c>
      <c r="L59" s="17">
        <v>36300</v>
      </c>
      <c r="M59" s="17">
        <v>0</v>
      </c>
    </row>
    <row r="60" spans="1:14" ht="14.5" x14ac:dyDescent="0.3">
      <c r="A60" s="140"/>
      <c r="B60" s="135"/>
      <c r="C60" s="198"/>
      <c r="D60" s="135"/>
      <c r="E60" s="135"/>
      <c r="F60" s="135"/>
      <c r="G60" s="14" t="s">
        <v>11</v>
      </c>
      <c r="H60" s="17">
        <f t="shared" si="24"/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</row>
    <row r="61" spans="1:14" ht="14.5" x14ac:dyDescent="0.3">
      <c r="A61" s="140"/>
      <c r="B61" s="199"/>
      <c r="C61" s="198"/>
      <c r="D61" s="135"/>
      <c r="E61" s="199"/>
      <c r="F61" s="135"/>
      <c r="G61" s="14" t="s">
        <v>36</v>
      </c>
      <c r="H61" s="17">
        <f t="shared" si="24"/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</row>
    <row r="62" spans="1:14" ht="14.5" x14ac:dyDescent="0.3">
      <c r="A62" s="140"/>
      <c r="B62" s="199"/>
      <c r="C62" s="198"/>
      <c r="D62" s="135"/>
      <c r="E62" s="199"/>
      <c r="F62" s="199"/>
      <c r="G62" s="14" t="s">
        <v>37</v>
      </c>
      <c r="H62" s="17">
        <f t="shared" si="24"/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</row>
    <row r="63" spans="1:14" ht="14.5" x14ac:dyDescent="0.3">
      <c r="A63" s="140"/>
      <c r="B63" s="199"/>
      <c r="C63" s="198"/>
      <c r="D63" s="135"/>
      <c r="E63" s="199"/>
      <c r="F63" s="199"/>
      <c r="G63" s="14" t="s">
        <v>38</v>
      </c>
      <c r="H63" s="17">
        <f t="shared" si="24"/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</row>
    <row r="64" spans="1:14" ht="14.5" x14ac:dyDescent="0.3">
      <c r="A64" s="140"/>
      <c r="B64" s="199"/>
      <c r="C64" s="198"/>
      <c r="D64" s="135"/>
      <c r="E64" s="199"/>
      <c r="F64" s="199"/>
      <c r="G64" s="14" t="s">
        <v>57</v>
      </c>
      <c r="H64" s="17">
        <f t="shared" si="24"/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</row>
    <row r="65" spans="1:14" ht="14.5" x14ac:dyDescent="0.3">
      <c r="A65" s="140"/>
      <c r="B65" s="199"/>
      <c r="C65" s="135"/>
      <c r="D65" s="135"/>
      <c r="E65" s="135"/>
      <c r="F65" s="199"/>
      <c r="G65" s="14" t="s">
        <v>58</v>
      </c>
      <c r="H65" s="17">
        <f t="shared" si="24"/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</row>
    <row r="66" spans="1:14" ht="14.5" x14ac:dyDescent="0.3">
      <c r="A66" s="140"/>
      <c r="B66" s="135"/>
      <c r="C66" s="135"/>
      <c r="D66" s="135"/>
      <c r="E66" s="135"/>
      <c r="F66" s="135"/>
      <c r="G66" s="26" t="s">
        <v>60</v>
      </c>
      <c r="H66" s="24">
        <f t="shared" si="24"/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17">
        <v>0</v>
      </c>
    </row>
    <row r="67" spans="1:14" ht="14.5" x14ac:dyDescent="0.3">
      <c r="A67" s="140"/>
      <c r="B67" s="135"/>
      <c r="C67" s="135"/>
      <c r="D67" s="135"/>
      <c r="E67" s="135"/>
      <c r="F67" s="135"/>
      <c r="G67" s="14" t="s">
        <v>61</v>
      </c>
      <c r="H67" s="17">
        <f t="shared" si="24"/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</row>
    <row r="68" spans="1:14" ht="14.5" x14ac:dyDescent="0.3">
      <c r="A68" s="141"/>
      <c r="B68" s="136"/>
      <c r="C68" s="136"/>
      <c r="D68" s="136"/>
      <c r="E68" s="136"/>
      <c r="F68" s="136"/>
      <c r="G68" s="14" t="s">
        <v>62</v>
      </c>
      <c r="H68" s="17">
        <f t="shared" si="24"/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</row>
    <row r="69" spans="1:14" ht="84" x14ac:dyDescent="0.3">
      <c r="A69" s="58" t="s">
        <v>68</v>
      </c>
      <c r="B69" s="114" t="s">
        <v>15</v>
      </c>
      <c r="C69" s="114" t="s">
        <v>16</v>
      </c>
      <c r="D69" s="115">
        <v>16343.7</v>
      </c>
      <c r="E69" s="114" t="s">
        <v>14</v>
      </c>
      <c r="F69" s="114">
        <v>2017</v>
      </c>
      <c r="G69" s="13" t="s">
        <v>92</v>
      </c>
      <c r="H69" s="17">
        <f>SUM(J69:M69)</f>
        <v>16343.7</v>
      </c>
      <c r="I69" s="17">
        <f>SUM(I70:I80)</f>
        <v>0</v>
      </c>
      <c r="J69" s="17">
        <f t="shared" ref="J69:K69" si="25">SUM(J70:J80)</f>
        <v>0</v>
      </c>
      <c r="K69" s="17">
        <f t="shared" si="25"/>
        <v>0</v>
      </c>
      <c r="L69" s="17">
        <f>SUM(L70:L80)</f>
        <v>16343.7</v>
      </c>
      <c r="M69" s="17">
        <f>SUM(M70:M80)</f>
        <v>0</v>
      </c>
    </row>
    <row r="70" spans="1:14" ht="14.5" x14ac:dyDescent="0.3">
      <c r="A70" s="50"/>
      <c r="B70" s="68"/>
      <c r="C70" s="68"/>
      <c r="D70" s="68"/>
      <c r="E70" s="68"/>
      <c r="F70" s="68"/>
      <c r="G70" s="14" t="s">
        <v>25</v>
      </c>
      <c r="H70" s="17">
        <f t="shared" ref="H70:H80" si="26">SUM(J70:M70)</f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</row>
    <row r="71" spans="1:14" ht="14.5" x14ac:dyDescent="0.3">
      <c r="A71" s="50"/>
      <c r="B71" s="68"/>
      <c r="C71" s="68"/>
      <c r="D71" s="68"/>
      <c r="E71" s="68"/>
      <c r="F71" s="68"/>
      <c r="G71" s="14" t="s">
        <v>29</v>
      </c>
      <c r="H71" s="17">
        <f t="shared" si="26"/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</row>
    <row r="72" spans="1:14" ht="14.25" customHeight="1" x14ac:dyDescent="0.3">
      <c r="A72" s="50"/>
      <c r="B72" s="68"/>
      <c r="C72" s="68"/>
      <c r="D72" s="68"/>
      <c r="E72" s="68"/>
      <c r="F72" s="68"/>
      <c r="G72" s="14" t="s">
        <v>11</v>
      </c>
      <c r="H72" s="17">
        <f t="shared" si="26"/>
        <v>16343.7</v>
      </c>
      <c r="I72" s="17">
        <v>0</v>
      </c>
      <c r="J72" s="17">
        <v>0</v>
      </c>
      <c r="K72" s="17">
        <v>0</v>
      </c>
      <c r="L72" s="17">
        <f>15000+1000+120.1+223.6</f>
        <v>16343.7</v>
      </c>
      <c r="M72" s="17">
        <v>0</v>
      </c>
    </row>
    <row r="73" spans="1:14" ht="14.5" x14ac:dyDescent="0.3">
      <c r="A73" s="50"/>
      <c r="B73" s="68"/>
      <c r="C73" s="68"/>
      <c r="D73" s="68"/>
      <c r="E73" s="68"/>
      <c r="F73" s="68"/>
      <c r="G73" s="14" t="s">
        <v>36</v>
      </c>
      <c r="H73" s="17">
        <f t="shared" si="26"/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</row>
    <row r="74" spans="1:14" ht="14.5" x14ac:dyDescent="0.3">
      <c r="A74" s="50"/>
      <c r="B74" s="68"/>
      <c r="C74" s="68"/>
      <c r="D74" s="68"/>
      <c r="E74" s="68"/>
      <c r="F74" s="68"/>
      <c r="G74" s="14" t="s">
        <v>37</v>
      </c>
      <c r="H74" s="17">
        <f t="shared" si="26"/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</row>
    <row r="75" spans="1:14" ht="14.5" x14ac:dyDescent="0.3">
      <c r="A75" s="50"/>
      <c r="B75" s="68"/>
      <c r="C75" s="68"/>
      <c r="D75" s="68"/>
      <c r="E75" s="68"/>
      <c r="F75" s="68"/>
      <c r="G75" s="14" t="s">
        <v>38</v>
      </c>
      <c r="H75" s="17">
        <f t="shared" si="26"/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</row>
    <row r="76" spans="1:14" ht="14.5" x14ac:dyDescent="0.3">
      <c r="A76" s="50"/>
      <c r="B76" s="68"/>
      <c r="C76" s="68"/>
      <c r="D76" s="68"/>
      <c r="E76" s="68"/>
      <c r="F76" s="68"/>
      <c r="G76" s="14" t="s">
        <v>57</v>
      </c>
      <c r="H76" s="17">
        <f t="shared" si="26"/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</row>
    <row r="77" spans="1:14" ht="14.5" x14ac:dyDescent="0.3">
      <c r="A77" s="50"/>
      <c r="B77" s="68"/>
      <c r="C77" s="68"/>
      <c r="D77" s="68"/>
      <c r="E77" s="68"/>
      <c r="F77" s="68"/>
      <c r="G77" s="14" t="s">
        <v>58</v>
      </c>
      <c r="H77" s="17">
        <f t="shared" si="26"/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</row>
    <row r="78" spans="1:14" ht="14.5" x14ac:dyDescent="0.3">
      <c r="A78" s="50"/>
      <c r="B78" s="68"/>
      <c r="C78" s="68"/>
      <c r="D78" s="68"/>
      <c r="E78" s="68"/>
      <c r="F78" s="68"/>
      <c r="G78" s="14" t="s">
        <v>60</v>
      </c>
      <c r="H78" s="17">
        <f t="shared" si="26"/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</row>
    <row r="79" spans="1:14" ht="14.5" x14ac:dyDescent="0.3">
      <c r="A79" s="50"/>
      <c r="B79" s="68"/>
      <c r="C79" s="68"/>
      <c r="D79" s="68"/>
      <c r="E79" s="68"/>
      <c r="F79" s="68"/>
      <c r="G79" s="14" t="s">
        <v>61</v>
      </c>
      <c r="H79" s="17">
        <f t="shared" si="26"/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</row>
    <row r="80" spans="1:14" ht="14.5" x14ac:dyDescent="0.3">
      <c r="A80" s="41"/>
      <c r="B80" s="71"/>
      <c r="C80" s="71"/>
      <c r="D80" s="71"/>
      <c r="E80" s="71"/>
      <c r="F80" s="71"/>
      <c r="G80" s="14" t="s">
        <v>62</v>
      </c>
      <c r="H80" s="17">
        <f t="shared" si="26"/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</row>
    <row r="81" spans="1:14" ht="93" customHeight="1" x14ac:dyDescent="0.3">
      <c r="A81" s="58" t="s">
        <v>69</v>
      </c>
      <c r="B81" s="60" t="s">
        <v>17</v>
      </c>
      <c r="C81" s="60" t="s">
        <v>18</v>
      </c>
      <c r="D81" s="60" t="s">
        <v>19</v>
      </c>
      <c r="E81" s="60" t="s">
        <v>14</v>
      </c>
      <c r="F81" s="60" t="s">
        <v>20</v>
      </c>
      <c r="G81" s="18" t="s">
        <v>92</v>
      </c>
      <c r="H81" s="17">
        <f>SUM(J81:M81)</f>
        <v>846.1</v>
      </c>
      <c r="I81" s="17">
        <f>I82+I84+I85+I86+I87+I88+I89+I90+I91+I92+I93</f>
        <v>0</v>
      </c>
      <c r="J81" s="17">
        <f t="shared" ref="J81:M81" si="27">J82+J84+J85+J86+J87+J88+J89+J90+J91+J92+J93</f>
        <v>0</v>
      </c>
      <c r="K81" s="17">
        <f t="shared" si="27"/>
        <v>0</v>
      </c>
      <c r="L81" s="17">
        <f t="shared" si="27"/>
        <v>846.1</v>
      </c>
      <c r="M81" s="17">
        <f t="shared" si="27"/>
        <v>0</v>
      </c>
    </row>
    <row r="82" spans="1:14" x14ac:dyDescent="0.3">
      <c r="A82" s="198"/>
      <c r="B82" s="198"/>
      <c r="C82" s="60"/>
      <c r="D82" s="60"/>
      <c r="E82" s="199"/>
      <c r="F82" s="60"/>
      <c r="G82" s="19" t="s">
        <v>9</v>
      </c>
      <c r="H82" s="17">
        <f t="shared" ref="H82:H93" si="28">SUM(J82:M82)</f>
        <v>846.1</v>
      </c>
      <c r="I82" s="17">
        <f t="shared" ref="I82:M82" si="29">I83</f>
        <v>0</v>
      </c>
      <c r="J82" s="17">
        <f t="shared" si="29"/>
        <v>0</v>
      </c>
      <c r="K82" s="17">
        <f t="shared" si="29"/>
        <v>0</v>
      </c>
      <c r="L82" s="17">
        <f t="shared" si="29"/>
        <v>846.1</v>
      </c>
      <c r="M82" s="17">
        <f t="shared" si="29"/>
        <v>0</v>
      </c>
    </row>
    <row r="83" spans="1:14" ht="70" x14ac:dyDescent="0.3">
      <c r="A83" s="198"/>
      <c r="B83" s="198"/>
      <c r="C83" s="60"/>
      <c r="D83" s="60"/>
      <c r="E83" s="199"/>
      <c r="F83" s="60"/>
      <c r="G83" s="20" t="s">
        <v>35</v>
      </c>
      <c r="H83" s="35">
        <f t="shared" si="28"/>
        <v>846.1</v>
      </c>
      <c r="I83" s="35">
        <v>0</v>
      </c>
      <c r="J83" s="35">
        <v>0</v>
      </c>
      <c r="K83" s="35">
        <v>0</v>
      </c>
      <c r="L83" s="35">
        <v>846.1</v>
      </c>
      <c r="M83" s="35">
        <v>0</v>
      </c>
    </row>
    <row r="84" spans="1:14" ht="14.5" x14ac:dyDescent="0.3">
      <c r="A84" s="69"/>
      <c r="B84" s="68"/>
      <c r="C84" s="68"/>
      <c r="D84" s="68"/>
      <c r="E84" s="68"/>
      <c r="F84" s="68"/>
      <c r="G84" s="21" t="s">
        <v>29</v>
      </c>
      <c r="H84" s="17">
        <f t="shared" si="28"/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</row>
    <row r="85" spans="1:14" ht="14.5" x14ac:dyDescent="0.3">
      <c r="A85" s="69"/>
      <c r="B85" s="68"/>
      <c r="C85" s="68"/>
      <c r="D85" s="68"/>
      <c r="E85" s="68" t="s">
        <v>108</v>
      </c>
      <c r="F85" s="68"/>
      <c r="G85" s="21" t="s">
        <v>11</v>
      </c>
      <c r="H85" s="17">
        <f t="shared" si="28"/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</row>
    <row r="86" spans="1:14" ht="14.5" x14ac:dyDescent="0.3">
      <c r="A86" s="69"/>
      <c r="B86" s="68"/>
      <c r="C86" s="68"/>
      <c r="D86" s="68"/>
      <c r="E86" s="68"/>
      <c r="F86" s="68"/>
      <c r="G86" s="21" t="s">
        <v>36</v>
      </c>
      <c r="H86" s="17">
        <f t="shared" si="28"/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</row>
    <row r="87" spans="1:14" ht="14.5" x14ac:dyDescent="0.3">
      <c r="A87" s="69"/>
      <c r="B87" s="68"/>
      <c r="C87" s="68"/>
      <c r="D87" s="68"/>
      <c r="E87" s="68"/>
      <c r="F87" s="68"/>
      <c r="G87" s="21" t="s">
        <v>37</v>
      </c>
      <c r="H87" s="17">
        <f t="shared" si="28"/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</row>
    <row r="88" spans="1:14" ht="14.5" x14ac:dyDescent="0.3">
      <c r="A88" s="69"/>
      <c r="B88" s="68"/>
      <c r="C88" s="68"/>
      <c r="D88" s="68"/>
      <c r="E88" s="68"/>
      <c r="F88" s="68"/>
      <c r="G88" s="21" t="s">
        <v>38</v>
      </c>
      <c r="H88" s="17">
        <f t="shared" si="28"/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</row>
    <row r="89" spans="1:14" ht="14.5" x14ac:dyDescent="0.3">
      <c r="A89" s="69"/>
      <c r="B89" s="68"/>
      <c r="C89" s="68"/>
      <c r="D89" s="68"/>
      <c r="E89" s="68"/>
      <c r="F89" s="68"/>
      <c r="G89" s="21" t="s">
        <v>57</v>
      </c>
      <c r="H89" s="17">
        <f t="shared" si="28"/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</row>
    <row r="90" spans="1:14" ht="14.5" x14ac:dyDescent="0.3">
      <c r="A90" s="69"/>
      <c r="B90" s="68"/>
      <c r="C90" s="68"/>
      <c r="D90" s="68"/>
      <c r="E90" s="68"/>
      <c r="F90" s="68"/>
      <c r="G90" s="21" t="s">
        <v>58</v>
      </c>
      <c r="H90" s="17">
        <f t="shared" si="28"/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</row>
    <row r="91" spans="1:14" ht="14.5" x14ac:dyDescent="0.3">
      <c r="A91" s="155"/>
      <c r="B91" s="157"/>
      <c r="C91" s="157"/>
      <c r="D91" s="157"/>
      <c r="E91" s="157"/>
      <c r="F91" s="157"/>
      <c r="G91" s="21" t="s">
        <v>60</v>
      </c>
      <c r="H91" s="17">
        <f t="shared" si="28"/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</row>
    <row r="92" spans="1:14" ht="14.5" x14ac:dyDescent="0.3">
      <c r="A92" s="161"/>
      <c r="B92" s="158"/>
      <c r="C92" s="158"/>
      <c r="D92" s="158"/>
      <c r="E92" s="158"/>
      <c r="F92" s="158"/>
      <c r="G92" s="21" t="s">
        <v>61</v>
      </c>
      <c r="H92" s="17">
        <f t="shared" si="28"/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</row>
    <row r="93" spans="1:14" ht="14.5" x14ac:dyDescent="0.3">
      <c r="A93" s="69"/>
      <c r="B93" s="68"/>
      <c r="C93" s="68"/>
      <c r="D93" s="68"/>
      <c r="E93" s="68"/>
      <c r="F93" s="68"/>
      <c r="G93" s="19" t="s">
        <v>62</v>
      </c>
      <c r="H93" s="24">
        <f t="shared" si="28"/>
        <v>0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17">
        <v>0</v>
      </c>
    </row>
    <row r="94" spans="1:14" ht="84" x14ac:dyDescent="0.3">
      <c r="A94" s="75" t="s">
        <v>70</v>
      </c>
      <c r="B94" s="181" t="s">
        <v>21</v>
      </c>
      <c r="C94" s="181" t="s">
        <v>22</v>
      </c>
      <c r="D94" s="181" t="s">
        <v>23</v>
      </c>
      <c r="E94" s="181" t="s">
        <v>14</v>
      </c>
      <c r="F94" s="180" t="s">
        <v>24</v>
      </c>
      <c r="G94" s="13" t="s">
        <v>92</v>
      </c>
      <c r="H94" s="17">
        <f>SUM(J94:M94)</f>
        <v>175554.7</v>
      </c>
      <c r="I94" s="17">
        <f>SUM(I95:I105)</f>
        <v>0</v>
      </c>
      <c r="J94" s="17">
        <f t="shared" ref="J94:M94" si="30">SUM(J95:J105)</f>
        <v>0</v>
      </c>
      <c r="K94" s="17">
        <f t="shared" si="30"/>
        <v>75567.3</v>
      </c>
      <c r="L94" s="17">
        <f t="shared" si="30"/>
        <v>99987.4</v>
      </c>
      <c r="M94" s="17">
        <f t="shared" si="30"/>
        <v>0</v>
      </c>
    </row>
    <row r="95" spans="1:14" x14ac:dyDescent="0.3">
      <c r="A95" s="99"/>
      <c r="B95" s="182"/>
      <c r="C95" s="182"/>
      <c r="D95" s="182"/>
      <c r="E95" s="182"/>
      <c r="F95" s="177"/>
      <c r="G95" s="14" t="s">
        <v>25</v>
      </c>
      <c r="H95" s="17">
        <f t="shared" ref="H95:H105" si="31">SUM(J95:M95)</f>
        <v>49993.7</v>
      </c>
      <c r="I95" s="17">
        <v>0</v>
      </c>
      <c r="J95" s="17">
        <v>0</v>
      </c>
      <c r="K95" s="17">
        <v>0</v>
      </c>
      <c r="L95" s="17">
        <v>49993.7</v>
      </c>
      <c r="M95" s="17">
        <v>0</v>
      </c>
    </row>
    <row r="96" spans="1:14" x14ac:dyDescent="0.3">
      <c r="A96" s="99"/>
      <c r="B96" s="182"/>
      <c r="C96" s="182"/>
      <c r="D96" s="182"/>
      <c r="E96" s="182"/>
      <c r="F96" s="177"/>
      <c r="G96" s="14" t="s">
        <v>10</v>
      </c>
      <c r="H96" s="17">
        <f t="shared" si="31"/>
        <v>125561</v>
      </c>
      <c r="I96" s="17">
        <v>0</v>
      </c>
      <c r="J96" s="17">
        <v>0</v>
      </c>
      <c r="K96" s="17">
        <v>75567.3</v>
      </c>
      <c r="L96" s="17">
        <v>49993.7</v>
      </c>
      <c r="M96" s="17">
        <v>0</v>
      </c>
    </row>
    <row r="97" spans="1:14" ht="14.5" x14ac:dyDescent="0.3">
      <c r="A97" s="43"/>
      <c r="B97" s="116"/>
      <c r="C97" s="116"/>
      <c r="D97" s="116"/>
      <c r="E97" s="116"/>
      <c r="F97" s="178"/>
      <c r="G97" s="14" t="s">
        <v>11</v>
      </c>
      <c r="H97" s="17">
        <f t="shared" si="31"/>
        <v>0</v>
      </c>
      <c r="I97" s="17">
        <v>0</v>
      </c>
      <c r="J97" s="17">
        <v>0</v>
      </c>
      <c r="K97" s="17">
        <v>0</v>
      </c>
      <c r="L97" s="17">
        <v>0</v>
      </c>
      <c r="M97" s="17">
        <v>0</v>
      </c>
    </row>
    <row r="98" spans="1:14" ht="14.5" x14ac:dyDescent="0.3">
      <c r="A98" s="43"/>
      <c r="B98" s="116"/>
      <c r="C98" s="116"/>
      <c r="D98" s="116"/>
      <c r="E98" s="116"/>
      <c r="F98" s="178"/>
      <c r="G98" s="14" t="s">
        <v>36</v>
      </c>
      <c r="H98" s="17">
        <f t="shared" si="31"/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</row>
    <row r="99" spans="1:14" ht="14.5" x14ac:dyDescent="0.3">
      <c r="A99" s="43"/>
      <c r="B99" s="116"/>
      <c r="C99" s="116"/>
      <c r="D99" s="116"/>
      <c r="E99" s="116"/>
      <c r="F99" s="178"/>
      <c r="G99" s="14" t="s">
        <v>37</v>
      </c>
      <c r="H99" s="17">
        <f t="shared" si="31"/>
        <v>0</v>
      </c>
      <c r="I99" s="17">
        <v>0</v>
      </c>
      <c r="J99" s="17">
        <v>0</v>
      </c>
      <c r="K99" s="17">
        <v>0</v>
      </c>
      <c r="L99" s="17">
        <v>0</v>
      </c>
      <c r="M99" s="17">
        <v>0</v>
      </c>
    </row>
    <row r="100" spans="1:14" ht="14.5" x14ac:dyDescent="0.3">
      <c r="A100" s="43"/>
      <c r="B100" s="116"/>
      <c r="C100" s="116"/>
      <c r="D100" s="116"/>
      <c r="E100" s="116"/>
      <c r="F100" s="178"/>
      <c r="G100" s="26" t="s">
        <v>38</v>
      </c>
      <c r="H100" s="17">
        <f t="shared" si="31"/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</row>
    <row r="101" spans="1:14" ht="14.5" x14ac:dyDescent="0.3">
      <c r="A101" s="43"/>
      <c r="B101" s="116"/>
      <c r="C101" s="116"/>
      <c r="D101" s="116"/>
      <c r="E101" s="116"/>
      <c r="F101" s="178"/>
      <c r="G101" s="14" t="s">
        <v>57</v>
      </c>
      <c r="H101" s="17">
        <f t="shared" si="31"/>
        <v>0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</row>
    <row r="102" spans="1:14" ht="14.5" x14ac:dyDescent="0.3">
      <c r="A102" s="43"/>
      <c r="B102" s="116"/>
      <c r="C102" s="116"/>
      <c r="D102" s="116"/>
      <c r="E102" s="116"/>
      <c r="F102" s="178"/>
      <c r="G102" s="14" t="s">
        <v>58</v>
      </c>
      <c r="H102" s="17">
        <f t="shared" si="31"/>
        <v>0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</row>
    <row r="103" spans="1:14" ht="14.5" x14ac:dyDescent="0.3">
      <c r="A103" s="43"/>
      <c r="B103" s="116"/>
      <c r="C103" s="116"/>
      <c r="D103" s="116"/>
      <c r="E103" s="116"/>
      <c r="F103" s="178"/>
      <c r="G103" s="14" t="s">
        <v>60</v>
      </c>
      <c r="H103" s="17">
        <f t="shared" si="31"/>
        <v>0</v>
      </c>
      <c r="I103" s="17">
        <v>0</v>
      </c>
      <c r="J103" s="17">
        <v>0</v>
      </c>
      <c r="K103" s="17">
        <v>0</v>
      </c>
      <c r="L103" s="17">
        <v>0</v>
      </c>
      <c r="M103" s="17">
        <v>0</v>
      </c>
    </row>
    <row r="104" spans="1:14" ht="14.5" x14ac:dyDescent="0.3">
      <c r="A104" s="43"/>
      <c r="B104" s="116"/>
      <c r="C104" s="116"/>
      <c r="D104" s="116"/>
      <c r="E104" s="116"/>
      <c r="F104" s="178"/>
      <c r="G104" s="14" t="s">
        <v>61</v>
      </c>
      <c r="H104" s="17">
        <f t="shared" si="31"/>
        <v>0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</row>
    <row r="105" spans="1:14" ht="14.5" x14ac:dyDescent="0.3">
      <c r="A105" s="16"/>
      <c r="B105" s="117"/>
      <c r="C105" s="117"/>
      <c r="D105" s="117"/>
      <c r="E105" s="117"/>
      <c r="F105" s="179"/>
      <c r="G105" s="14" t="s">
        <v>62</v>
      </c>
      <c r="H105" s="17">
        <f t="shared" si="31"/>
        <v>0</v>
      </c>
      <c r="I105" s="17">
        <v>0</v>
      </c>
      <c r="J105" s="17">
        <v>0</v>
      </c>
      <c r="K105" s="17">
        <v>0</v>
      </c>
      <c r="L105" s="17">
        <v>0</v>
      </c>
      <c r="M105" s="17">
        <v>0</v>
      </c>
    </row>
    <row r="106" spans="1:14" s="22" customFormat="1" ht="92.25" customHeight="1" x14ac:dyDescent="0.3">
      <c r="A106" s="44" t="s">
        <v>71</v>
      </c>
      <c r="B106" s="42" t="s">
        <v>15</v>
      </c>
      <c r="C106" s="42" t="s">
        <v>16</v>
      </c>
      <c r="D106" s="42" t="s">
        <v>26</v>
      </c>
      <c r="E106" s="42" t="s">
        <v>14</v>
      </c>
      <c r="F106" s="60">
        <v>2014</v>
      </c>
      <c r="G106" s="13" t="s">
        <v>92</v>
      </c>
      <c r="H106" s="17">
        <f>SUM(J106:M106)</f>
        <v>11919.7</v>
      </c>
      <c r="I106" s="17">
        <f>I107+I109+I110+I111+I112+I113+I114+I115+I116+I117+I118</f>
        <v>0</v>
      </c>
      <c r="J106" s="17">
        <f t="shared" ref="J106:M106" si="32">J107+J109+J110+J111+J112+J113+J114+J115+J116+J117+J118</f>
        <v>0</v>
      </c>
      <c r="K106" s="17">
        <f t="shared" si="32"/>
        <v>0</v>
      </c>
      <c r="L106" s="17">
        <f t="shared" si="32"/>
        <v>11919.7</v>
      </c>
      <c r="M106" s="17">
        <f t="shared" si="32"/>
        <v>0</v>
      </c>
    </row>
    <row r="107" spans="1:14" s="23" customFormat="1" ht="14.5" x14ac:dyDescent="0.3">
      <c r="A107" s="72"/>
      <c r="B107" s="42"/>
      <c r="C107" s="42"/>
      <c r="D107" s="72"/>
      <c r="E107" s="42"/>
      <c r="F107" s="60"/>
      <c r="G107" s="14" t="s">
        <v>9</v>
      </c>
      <c r="H107" s="17">
        <f t="shared" ref="H107:H118" si="33">SUM(J107:M107)</f>
        <v>11919.7</v>
      </c>
      <c r="I107" s="17">
        <f t="shared" ref="I107:M107" si="34">I108</f>
        <v>0</v>
      </c>
      <c r="J107" s="17">
        <f t="shared" si="34"/>
        <v>0</v>
      </c>
      <c r="K107" s="17">
        <f t="shared" si="34"/>
        <v>0</v>
      </c>
      <c r="L107" s="17">
        <f t="shared" si="34"/>
        <v>11919.7</v>
      </c>
      <c r="M107" s="17">
        <f t="shared" si="34"/>
        <v>0</v>
      </c>
    </row>
    <row r="108" spans="1:14" ht="76.75" customHeight="1" x14ac:dyDescent="0.3">
      <c r="A108" s="72"/>
      <c r="B108" s="42"/>
      <c r="C108" s="42"/>
      <c r="D108" s="72"/>
      <c r="E108" s="42"/>
      <c r="F108" s="60"/>
      <c r="G108" s="40" t="s">
        <v>34</v>
      </c>
      <c r="H108" s="35">
        <f t="shared" si="33"/>
        <v>11919.7</v>
      </c>
      <c r="I108" s="37">
        <v>0</v>
      </c>
      <c r="J108" s="37">
        <v>0</v>
      </c>
      <c r="K108" s="37">
        <v>0</v>
      </c>
      <c r="L108" s="37">
        <v>11919.7</v>
      </c>
      <c r="M108" s="37">
        <v>0</v>
      </c>
    </row>
    <row r="109" spans="1:14" ht="14.5" x14ac:dyDescent="0.3">
      <c r="A109" s="43"/>
      <c r="B109" s="72"/>
      <c r="C109" s="72"/>
      <c r="D109" s="72"/>
      <c r="E109" s="72"/>
      <c r="F109" s="68"/>
      <c r="G109" s="26" t="s">
        <v>29</v>
      </c>
      <c r="H109" s="17">
        <f t="shared" si="33"/>
        <v>0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</row>
    <row r="110" spans="1:14" ht="14.5" x14ac:dyDescent="0.3">
      <c r="A110" s="43"/>
      <c r="B110" s="72"/>
      <c r="C110" s="72"/>
      <c r="D110" s="72"/>
      <c r="E110" s="72"/>
      <c r="F110" s="68"/>
      <c r="G110" s="26" t="s">
        <v>11</v>
      </c>
      <c r="H110" s="17">
        <f t="shared" si="33"/>
        <v>0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</row>
    <row r="111" spans="1:14" ht="14.5" x14ac:dyDescent="0.3">
      <c r="A111" s="43"/>
      <c r="B111" s="72"/>
      <c r="C111" s="72"/>
      <c r="D111" s="72"/>
      <c r="E111" s="72"/>
      <c r="F111" s="68"/>
      <c r="G111" s="26" t="s">
        <v>36</v>
      </c>
      <c r="H111" s="17">
        <f t="shared" si="33"/>
        <v>0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</row>
    <row r="112" spans="1:14" ht="14.5" x14ac:dyDescent="0.3">
      <c r="A112" s="43"/>
      <c r="B112" s="72"/>
      <c r="C112" s="72"/>
      <c r="D112" s="72"/>
      <c r="E112" s="72"/>
      <c r="F112" s="68"/>
      <c r="G112" s="26" t="s">
        <v>37</v>
      </c>
      <c r="H112" s="17">
        <f t="shared" si="33"/>
        <v>0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</row>
    <row r="113" spans="1:14" ht="14.5" x14ac:dyDescent="0.3">
      <c r="A113" s="43"/>
      <c r="B113" s="72"/>
      <c r="C113" s="72"/>
      <c r="D113" s="72"/>
      <c r="E113" s="72"/>
      <c r="F113" s="68"/>
      <c r="G113" s="26" t="s">
        <v>38</v>
      </c>
      <c r="H113" s="17">
        <f t="shared" si="33"/>
        <v>0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</row>
    <row r="114" spans="1:14" ht="14.5" x14ac:dyDescent="0.3">
      <c r="A114" s="43"/>
      <c r="B114" s="72"/>
      <c r="C114" s="72"/>
      <c r="D114" s="72"/>
      <c r="E114" s="72"/>
      <c r="F114" s="68"/>
      <c r="G114" s="26" t="s">
        <v>57</v>
      </c>
      <c r="H114" s="17">
        <f t="shared" si="33"/>
        <v>0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</row>
    <row r="115" spans="1:14" ht="14.5" x14ac:dyDescent="0.3">
      <c r="A115" s="43"/>
      <c r="B115" s="72"/>
      <c r="C115" s="72"/>
      <c r="D115" s="72"/>
      <c r="E115" s="72"/>
      <c r="F115" s="68"/>
      <c r="G115" s="26" t="s">
        <v>58</v>
      </c>
      <c r="H115" s="17">
        <f t="shared" si="33"/>
        <v>0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</row>
    <row r="116" spans="1:14" ht="14.5" x14ac:dyDescent="0.3">
      <c r="A116" s="43"/>
      <c r="B116" s="72"/>
      <c r="C116" s="72"/>
      <c r="D116" s="72"/>
      <c r="E116" s="72"/>
      <c r="F116" s="68"/>
      <c r="G116" s="26" t="s">
        <v>60</v>
      </c>
      <c r="H116" s="17">
        <f t="shared" si="33"/>
        <v>0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</row>
    <row r="117" spans="1:14" ht="14.5" x14ac:dyDescent="0.3">
      <c r="A117" s="43"/>
      <c r="B117" s="72"/>
      <c r="C117" s="72"/>
      <c r="D117" s="72"/>
      <c r="E117" s="72"/>
      <c r="F117" s="68"/>
      <c r="G117" s="26" t="s">
        <v>61</v>
      </c>
      <c r="H117" s="17">
        <f t="shared" si="33"/>
        <v>0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</row>
    <row r="118" spans="1:14" ht="14.5" x14ac:dyDescent="0.3">
      <c r="A118" s="16"/>
      <c r="B118" s="73"/>
      <c r="C118" s="73"/>
      <c r="D118" s="73"/>
      <c r="E118" s="73"/>
      <c r="F118" s="71"/>
      <c r="G118" s="26" t="s">
        <v>62</v>
      </c>
      <c r="H118" s="17">
        <f t="shared" si="33"/>
        <v>0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</row>
    <row r="119" spans="1:14" ht="91.65" customHeight="1" x14ac:dyDescent="0.3">
      <c r="A119" s="57" t="s">
        <v>72</v>
      </c>
      <c r="B119" s="159" t="s">
        <v>15</v>
      </c>
      <c r="C119" s="159" t="s">
        <v>16</v>
      </c>
      <c r="D119" s="159" t="s">
        <v>27</v>
      </c>
      <c r="E119" s="159" t="s">
        <v>14</v>
      </c>
      <c r="F119" s="159">
        <v>2014</v>
      </c>
      <c r="G119" s="13" t="s">
        <v>92</v>
      </c>
      <c r="H119" s="17">
        <f>SUM(J119:M119)</f>
        <v>11005.8</v>
      </c>
      <c r="I119" s="17">
        <f>I120+I122+I123+I124+I125+I126+I127+I128+I129+I130+I131</f>
        <v>0</v>
      </c>
      <c r="J119" s="17">
        <f t="shared" ref="J119:M119" si="35">J120+J122+J123+J124+J125+J126+J127+J128+J129+J130+J131</f>
        <v>0</v>
      </c>
      <c r="K119" s="17">
        <f t="shared" si="35"/>
        <v>0</v>
      </c>
      <c r="L119" s="17">
        <f t="shared" si="35"/>
        <v>11005.8</v>
      </c>
      <c r="M119" s="17">
        <f t="shared" si="35"/>
        <v>0</v>
      </c>
    </row>
    <row r="120" spans="1:14" ht="14.5" x14ac:dyDescent="0.3">
      <c r="A120" s="121"/>
      <c r="B120" s="166"/>
      <c r="C120" s="166"/>
      <c r="D120" s="166"/>
      <c r="E120" s="51"/>
      <c r="F120" s="51"/>
      <c r="G120" s="14" t="s">
        <v>9</v>
      </c>
      <c r="H120" s="17">
        <f>SUM(J120:M120)</f>
        <v>11005.8</v>
      </c>
      <c r="I120" s="17">
        <v>0</v>
      </c>
      <c r="J120" s="17">
        <v>0</v>
      </c>
      <c r="K120" s="17">
        <v>0</v>
      </c>
      <c r="L120" s="17">
        <v>11005.8</v>
      </c>
      <c r="M120" s="17">
        <v>0</v>
      </c>
    </row>
    <row r="121" spans="1:14" ht="65.150000000000006" customHeight="1" x14ac:dyDescent="0.3">
      <c r="A121" s="57"/>
      <c r="B121" s="89"/>
      <c r="C121" s="89"/>
      <c r="D121" s="89"/>
      <c r="E121" s="130"/>
      <c r="F121" s="130"/>
      <c r="G121" s="25" t="s">
        <v>35</v>
      </c>
      <c r="H121" s="35">
        <f>SUM(J121:M121)</f>
        <v>11005.8</v>
      </c>
      <c r="I121" s="35">
        <v>0</v>
      </c>
      <c r="J121" s="35">
        <v>0</v>
      </c>
      <c r="K121" s="35">
        <v>0</v>
      </c>
      <c r="L121" s="35">
        <v>11005.8</v>
      </c>
      <c r="M121" s="35">
        <v>0</v>
      </c>
    </row>
    <row r="122" spans="1:14" ht="14.5" x14ac:dyDescent="0.3">
      <c r="A122" s="140"/>
      <c r="B122" s="142"/>
      <c r="C122" s="142"/>
      <c r="D122" s="142"/>
      <c r="E122" s="142"/>
      <c r="F122" s="142"/>
      <c r="G122" s="14" t="s">
        <v>29</v>
      </c>
      <c r="H122" s="17">
        <f t="shared" ref="H122:H131" si="36">SUM(J122:M122)</f>
        <v>0</v>
      </c>
      <c r="I122" s="17">
        <v>0</v>
      </c>
      <c r="J122" s="17">
        <v>0</v>
      </c>
      <c r="K122" s="17">
        <v>0</v>
      </c>
      <c r="L122" s="17">
        <v>0</v>
      </c>
      <c r="M122" s="17">
        <v>0</v>
      </c>
    </row>
    <row r="123" spans="1:14" ht="14.5" x14ac:dyDescent="0.3">
      <c r="A123" s="140"/>
      <c r="B123" s="142"/>
      <c r="C123" s="142"/>
      <c r="D123" s="142"/>
      <c r="E123" s="142"/>
      <c r="F123" s="142"/>
      <c r="G123" s="14" t="s">
        <v>11</v>
      </c>
      <c r="H123" s="17">
        <f>SUM(J123:M123)</f>
        <v>0</v>
      </c>
      <c r="I123" s="17">
        <v>0</v>
      </c>
      <c r="J123" s="17">
        <v>0</v>
      </c>
      <c r="K123" s="17">
        <v>0</v>
      </c>
      <c r="L123" s="17">
        <v>0</v>
      </c>
      <c r="M123" s="17">
        <v>0</v>
      </c>
    </row>
    <row r="124" spans="1:14" ht="14.5" x14ac:dyDescent="0.3">
      <c r="A124" s="140"/>
      <c r="B124" s="142"/>
      <c r="C124" s="142"/>
      <c r="D124" s="142"/>
      <c r="E124" s="142"/>
      <c r="F124" s="142"/>
      <c r="G124" s="14" t="s">
        <v>36</v>
      </c>
      <c r="H124" s="17">
        <f t="shared" si="36"/>
        <v>0</v>
      </c>
      <c r="I124" s="17">
        <v>0</v>
      </c>
      <c r="J124" s="17">
        <v>0</v>
      </c>
      <c r="K124" s="17">
        <v>0</v>
      </c>
      <c r="L124" s="17">
        <v>0</v>
      </c>
      <c r="M124" s="17">
        <v>0</v>
      </c>
    </row>
    <row r="125" spans="1:14" ht="14.5" x14ac:dyDescent="0.3">
      <c r="A125" s="140"/>
      <c r="B125" s="142"/>
      <c r="C125" s="142"/>
      <c r="D125" s="142"/>
      <c r="E125" s="142"/>
      <c r="F125" s="142"/>
      <c r="G125" s="14" t="s">
        <v>37</v>
      </c>
      <c r="H125" s="17">
        <f t="shared" si="36"/>
        <v>0</v>
      </c>
      <c r="I125" s="17">
        <v>0</v>
      </c>
      <c r="J125" s="17">
        <v>0</v>
      </c>
      <c r="K125" s="17">
        <v>0</v>
      </c>
      <c r="L125" s="17">
        <v>0</v>
      </c>
      <c r="M125" s="17">
        <v>0</v>
      </c>
    </row>
    <row r="126" spans="1:14" ht="14.5" x14ac:dyDescent="0.3">
      <c r="A126" s="140"/>
      <c r="B126" s="142"/>
      <c r="C126" s="142"/>
      <c r="D126" s="142"/>
      <c r="E126" s="142"/>
      <c r="F126" s="142"/>
      <c r="G126" s="14" t="s">
        <v>38</v>
      </c>
      <c r="H126" s="17">
        <f t="shared" si="36"/>
        <v>0</v>
      </c>
      <c r="I126" s="17">
        <v>0</v>
      </c>
      <c r="J126" s="17">
        <v>0</v>
      </c>
      <c r="K126" s="17">
        <v>0</v>
      </c>
      <c r="L126" s="17">
        <v>0</v>
      </c>
      <c r="M126" s="17">
        <v>0</v>
      </c>
    </row>
    <row r="127" spans="1:14" ht="14.5" x14ac:dyDescent="0.3">
      <c r="A127" s="140"/>
      <c r="B127" s="142"/>
      <c r="C127" s="142"/>
      <c r="D127" s="142"/>
      <c r="E127" s="142"/>
      <c r="F127" s="142"/>
      <c r="G127" s="14" t="s">
        <v>57</v>
      </c>
      <c r="H127" s="17">
        <f t="shared" si="36"/>
        <v>0</v>
      </c>
      <c r="I127" s="17">
        <v>0</v>
      </c>
      <c r="J127" s="17">
        <v>0</v>
      </c>
      <c r="K127" s="17">
        <v>0</v>
      </c>
      <c r="L127" s="17">
        <v>0</v>
      </c>
      <c r="M127" s="17">
        <v>0</v>
      </c>
    </row>
    <row r="128" spans="1:14" ht="14.5" x14ac:dyDescent="0.3">
      <c r="A128" s="140"/>
      <c r="B128" s="142"/>
      <c r="C128" s="142"/>
      <c r="D128" s="142"/>
      <c r="E128" s="142"/>
      <c r="F128" s="142"/>
      <c r="G128" s="14" t="s">
        <v>58</v>
      </c>
      <c r="H128" s="17">
        <f t="shared" si="36"/>
        <v>0</v>
      </c>
      <c r="I128" s="17">
        <v>0</v>
      </c>
      <c r="J128" s="17">
        <v>0</v>
      </c>
      <c r="K128" s="17">
        <v>0</v>
      </c>
      <c r="L128" s="17">
        <v>0</v>
      </c>
      <c r="M128" s="17">
        <v>0</v>
      </c>
    </row>
    <row r="129" spans="1:13" ht="14.5" x14ac:dyDescent="0.3">
      <c r="A129" s="140"/>
      <c r="B129" s="142"/>
      <c r="C129" s="142"/>
      <c r="D129" s="142"/>
      <c r="E129" s="142"/>
      <c r="F129" s="142"/>
      <c r="G129" s="14" t="s">
        <v>60</v>
      </c>
      <c r="H129" s="17">
        <f t="shared" si="36"/>
        <v>0</v>
      </c>
      <c r="I129" s="17">
        <v>0</v>
      </c>
      <c r="J129" s="17">
        <v>0</v>
      </c>
      <c r="K129" s="17">
        <v>0</v>
      </c>
      <c r="L129" s="17">
        <v>0</v>
      </c>
      <c r="M129" s="17">
        <v>0</v>
      </c>
    </row>
    <row r="130" spans="1:13" ht="14.5" x14ac:dyDescent="0.3">
      <c r="A130" s="140"/>
      <c r="B130" s="142"/>
      <c r="C130" s="142"/>
      <c r="D130" s="142"/>
      <c r="E130" s="142"/>
      <c r="F130" s="142"/>
      <c r="G130" s="26" t="s">
        <v>61</v>
      </c>
      <c r="H130" s="24">
        <f t="shared" si="36"/>
        <v>0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</row>
    <row r="131" spans="1:13" ht="14.5" x14ac:dyDescent="0.3">
      <c r="A131" s="141"/>
      <c r="B131" s="143"/>
      <c r="C131" s="143"/>
      <c r="D131" s="143"/>
      <c r="E131" s="143"/>
      <c r="F131" s="143"/>
      <c r="G131" s="14" t="s">
        <v>62</v>
      </c>
      <c r="H131" s="17">
        <f t="shared" si="36"/>
        <v>0</v>
      </c>
      <c r="I131" s="17">
        <v>0</v>
      </c>
      <c r="J131" s="17">
        <v>0</v>
      </c>
      <c r="K131" s="17">
        <v>0</v>
      </c>
      <c r="L131" s="17">
        <v>0</v>
      </c>
      <c r="M131" s="17">
        <v>0</v>
      </c>
    </row>
    <row r="132" spans="1:13" ht="84" x14ac:dyDescent="0.3">
      <c r="A132" s="202" t="s">
        <v>78</v>
      </c>
      <c r="B132" s="198" t="s">
        <v>49</v>
      </c>
      <c r="C132" s="198"/>
      <c r="D132" s="232">
        <v>1396</v>
      </c>
      <c r="E132" s="198" t="s">
        <v>84</v>
      </c>
      <c r="F132" s="198">
        <v>2018</v>
      </c>
      <c r="G132" s="11" t="s">
        <v>92</v>
      </c>
      <c r="H132" s="17">
        <f>SUM(J132:M132)</f>
        <v>1396</v>
      </c>
      <c r="I132" s="17">
        <f>SUM(I133:I143)</f>
        <v>1396</v>
      </c>
      <c r="J132" s="17">
        <f t="shared" ref="J132:M132" si="37">SUM(J133:J143)</f>
        <v>0</v>
      </c>
      <c r="K132" s="17">
        <f t="shared" si="37"/>
        <v>0</v>
      </c>
      <c r="L132" s="17">
        <f t="shared" si="37"/>
        <v>1396</v>
      </c>
      <c r="M132" s="17">
        <f t="shared" si="37"/>
        <v>0</v>
      </c>
    </row>
    <row r="133" spans="1:13" x14ac:dyDescent="0.3">
      <c r="A133" s="202"/>
      <c r="B133" s="198"/>
      <c r="C133" s="198"/>
      <c r="D133" s="232"/>
      <c r="E133" s="198"/>
      <c r="F133" s="198"/>
      <c r="G133" s="12" t="s">
        <v>25</v>
      </c>
      <c r="H133" s="17">
        <f t="shared" ref="H133:H143" si="38">SUM(J133:M133)</f>
        <v>0</v>
      </c>
      <c r="I133" s="17">
        <v>0</v>
      </c>
      <c r="J133" s="17">
        <v>0</v>
      </c>
      <c r="K133" s="17">
        <v>0</v>
      </c>
      <c r="L133" s="17">
        <v>0</v>
      </c>
      <c r="M133" s="17">
        <v>0</v>
      </c>
    </row>
    <row r="134" spans="1:13" x14ac:dyDescent="0.3">
      <c r="A134" s="202"/>
      <c r="B134" s="198"/>
      <c r="C134" s="198"/>
      <c r="D134" s="232"/>
      <c r="E134" s="198"/>
      <c r="F134" s="198"/>
      <c r="G134" s="12" t="s">
        <v>29</v>
      </c>
      <c r="H134" s="17">
        <f t="shared" si="38"/>
        <v>0</v>
      </c>
      <c r="I134" s="17">
        <v>0</v>
      </c>
      <c r="J134" s="17">
        <v>0</v>
      </c>
      <c r="K134" s="17">
        <v>0</v>
      </c>
      <c r="L134" s="17">
        <v>0</v>
      </c>
      <c r="M134" s="17">
        <v>0</v>
      </c>
    </row>
    <row r="135" spans="1:13" x14ac:dyDescent="0.3">
      <c r="A135" s="202"/>
      <c r="B135" s="198"/>
      <c r="C135" s="198"/>
      <c r="D135" s="232"/>
      <c r="E135" s="198"/>
      <c r="F135" s="198"/>
      <c r="G135" s="12" t="s">
        <v>11</v>
      </c>
      <c r="H135" s="17">
        <f t="shared" si="38"/>
        <v>0</v>
      </c>
      <c r="I135" s="17">
        <v>0</v>
      </c>
      <c r="J135" s="17">
        <v>0</v>
      </c>
      <c r="K135" s="17">
        <v>0</v>
      </c>
      <c r="L135" s="17">
        <v>0</v>
      </c>
      <c r="M135" s="17">
        <v>0</v>
      </c>
    </row>
    <row r="136" spans="1:13" x14ac:dyDescent="0.3">
      <c r="A136" s="202"/>
      <c r="B136" s="198"/>
      <c r="C136" s="198"/>
      <c r="D136" s="198"/>
      <c r="E136" s="198"/>
      <c r="F136" s="198"/>
      <c r="G136" s="12" t="s">
        <v>36</v>
      </c>
      <c r="H136" s="17">
        <f t="shared" si="38"/>
        <v>1396</v>
      </c>
      <c r="I136" s="17">
        <v>1396</v>
      </c>
      <c r="J136" s="17">
        <v>0</v>
      </c>
      <c r="K136" s="17">
        <v>0</v>
      </c>
      <c r="L136" s="17">
        <v>1396</v>
      </c>
      <c r="M136" s="17">
        <v>0</v>
      </c>
    </row>
    <row r="137" spans="1:13" x14ac:dyDescent="0.3">
      <c r="A137" s="215"/>
      <c r="B137" s="199"/>
      <c r="C137" s="199"/>
      <c r="D137" s="199"/>
      <c r="E137" s="199"/>
      <c r="F137" s="199"/>
      <c r="G137" s="12" t="s">
        <v>37</v>
      </c>
      <c r="H137" s="17">
        <f t="shared" si="38"/>
        <v>0</v>
      </c>
      <c r="I137" s="17">
        <v>0</v>
      </c>
      <c r="J137" s="17">
        <v>0</v>
      </c>
      <c r="K137" s="17">
        <v>0</v>
      </c>
      <c r="L137" s="17">
        <v>0</v>
      </c>
      <c r="M137" s="17">
        <v>0</v>
      </c>
    </row>
    <row r="138" spans="1:13" x14ac:dyDescent="0.3">
      <c r="A138" s="215"/>
      <c r="B138" s="199"/>
      <c r="C138" s="199"/>
      <c r="D138" s="199"/>
      <c r="E138" s="199"/>
      <c r="F138" s="199"/>
      <c r="G138" s="12" t="s">
        <v>38</v>
      </c>
      <c r="H138" s="17">
        <f t="shared" si="38"/>
        <v>0</v>
      </c>
      <c r="I138" s="17">
        <v>0</v>
      </c>
      <c r="J138" s="17">
        <v>0</v>
      </c>
      <c r="K138" s="17">
        <v>0</v>
      </c>
      <c r="L138" s="17">
        <v>0</v>
      </c>
      <c r="M138" s="17">
        <v>0</v>
      </c>
    </row>
    <row r="139" spans="1:13" x14ac:dyDescent="0.3">
      <c r="A139" s="215"/>
      <c r="B139" s="199"/>
      <c r="C139" s="199"/>
      <c r="D139" s="199"/>
      <c r="E139" s="199"/>
      <c r="F139" s="199"/>
      <c r="G139" s="12" t="s">
        <v>57</v>
      </c>
      <c r="H139" s="17">
        <f t="shared" si="38"/>
        <v>0</v>
      </c>
      <c r="I139" s="17">
        <v>0</v>
      </c>
      <c r="J139" s="17">
        <v>0</v>
      </c>
      <c r="K139" s="17">
        <v>0</v>
      </c>
      <c r="L139" s="17">
        <v>0</v>
      </c>
      <c r="M139" s="17">
        <v>0</v>
      </c>
    </row>
    <row r="140" spans="1:13" x14ac:dyDescent="0.3">
      <c r="A140" s="215"/>
      <c r="B140" s="199"/>
      <c r="C140" s="199"/>
      <c r="D140" s="199"/>
      <c r="E140" s="199"/>
      <c r="F140" s="199"/>
      <c r="G140" s="12" t="s">
        <v>58</v>
      </c>
      <c r="H140" s="17">
        <f t="shared" si="38"/>
        <v>0</v>
      </c>
      <c r="I140" s="17">
        <v>0</v>
      </c>
      <c r="J140" s="17">
        <v>0</v>
      </c>
      <c r="K140" s="17">
        <v>0</v>
      </c>
      <c r="L140" s="17">
        <v>0</v>
      </c>
      <c r="M140" s="17">
        <v>0</v>
      </c>
    </row>
    <row r="141" spans="1:13" x14ac:dyDescent="0.3">
      <c r="A141" s="215"/>
      <c r="B141" s="199"/>
      <c r="C141" s="199"/>
      <c r="D141" s="199"/>
      <c r="E141" s="199"/>
      <c r="F141" s="199"/>
      <c r="G141" s="12" t="s">
        <v>60</v>
      </c>
      <c r="H141" s="17">
        <f t="shared" si="38"/>
        <v>0</v>
      </c>
      <c r="I141" s="17">
        <v>0</v>
      </c>
      <c r="J141" s="17">
        <v>0</v>
      </c>
      <c r="K141" s="17">
        <v>0</v>
      </c>
      <c r="L141" s="17">
        <v>0</v>
      </c>
      <c r="M141" s="17">
        <v>0</v>
      </c>
    </row>
    <row r="142" spans="1:13" x14ac:dyDescent="0.3">
      <c r="A142" s="215"/>
      <c r="B142" s="199"/>
      <c r="C142" s="199"/>
      <c r="D142" s="199"/>
      <c r="E142" s="199"/>
      <c r="F142" s="199"/>
      <c r="G142" s="12" t="s">
        <v>61</v>
      </c>
      <c r="H142" s="17">
        <f t="shared" si="38"/>
        <v>0</v>
      </c>
      <c r="I142" s="17">
        <v>0</v>
      </c>
      <c r="J142" s="17">
        <v>0</v>
      </c>
      <c r="K142" s="17">
        <v>0</v>
      </c>
      <c r="L142" s="17">
        <v>0</v>
      </c>
      <c r="M142" s="17">
        <v>0</v>
      </c>
    </row>
    <row r="143" spans="1:13" x14ac:dyDescent="0.3">
      <c r="A143" s="216"/>
      <c r="B143" s="200"/>
      <c r="C143" s="200"/>
      <c r="D143" s="200"/>
      <c r="E143" s="200"/>
      <c r="F143" s="200"/>
      <c r="G143" s="12" t="s">
        <v>62</v>
      </c>
      <c r="H143" s="17">
        <f t="shared" si="38"/>
        <v>0</v>
      </c>
      <c r="I143" s="17">
        <v>0</v>
      </c>
      <c r="J143" s="17">
        <v>0</v>
      </c>
      <c r="K143" s="17">
        <v>0</v>
      </c>
      <c r="L143" s="17">
        <v>0</v>
      </c>
      <c r="M143" s="17">
        <v>0</v>
      </c>
    </row>
    <row r="144" spans="1:13" ht="84" x14ac:dyDescent="0.3">
      <c r="A144" s="201" t="s">
        <v>73</v>
      </c>
      <c r="B144" s="205" t="s">
        <v>49</v>
      </c>
      <c r="C144" s="205" t="s">
        <v>48</v>
      </c>
      <c r="D144" s="217">
        <v>16756.3</v>
      </c>
      <c r="E144" s="205" t="s">
        <v>44</v>
      </c>
      <c r="F144" s="205">
        <v>2018</v>
      </c>
      <c r="G144" s="11" t="s">
        <v>92</v>
      </c>
      <c r="H144" s="17">
        <f>SUM(J144:M144)</f>
        <v>904.8</v>
      </c>
      <c r="I144" s="17">
        <f>SUM(I145:I155)</f>
        <v>904.8</v>
      </c>
      <c r="J144" s="17">
        <f t="shared" ref="J144:M144" si="39">SUM(J145:J155)</f>
        <v>0</v>
      </c>
      <c r="K144" s="17">
        <f t="shared" si="39"/>
        <v>0</v>
      </c>
      <c r="L144" s="17">
        <f t="shared" si="39"/>
        <v>904.8</v>
      </c>
      <c r="M144" s="17">
        <f t="shared" si="39"/>
        <v>0</v>
      </c>
    </row>
    <row r="145" spans="1:14" x14ac:dyDescent="0.3">
      <c r="A145" s="215"/>
      <c r="B145" s="199"/>
      <c r="C145" s="199"/>
      <c r="D145" s="199"/>
      <c r="E145" s="199"/>
      <c r="F145" s="199"/>
      <c r="G145" s="12" t="s">
        <v>25</v>
      </c>
      <c r="H145" s="17">
        <f>SUM(J145:M145)</f>
        <v>0</v>
      </c>
      <c r="I145" s="17">
        <v>0</v>
      </c>
      <c r="J145" s="17">
        <v>0</v>
      </c>
      <c r="K145" s="17">
        <v>0</v>
      </c>
      <c r="L145" s="17">
        <v>0</v>
      </c>
      <c r="M145" s="17">
        <v>0</v>
      </c>
    </row>
    <row r="146" spans="1:14" x14ac:dyDescent="0.3">
      <c r="A146" s="215"/>
      <c r="B146" s="199"/>
      <c r="C146" s="199"/>
      <c r="D146" s="199"/>
      <c r="E146" s="199"/>
      <c r="F146" s="199"/>
      <c r="G146" s="12" t="s">
        <v>29</v>
      </c>
      <c r="H146" s="17">
        <f t="shared" ref="H146:H155" si="40">SUM(J146:M146)</f>
        <v>0</v>
      </c>
      <c r="I146" s="17">
        <v>0</v>
      </c>
      <c r="J146" s="17">
        <v>0</v>
      </c>
      <c r="K146" s="17">
        <v>0</v>
      </c>
      <c r="L146" s="17">
        <v>0</v>
      </c>
      <c r="M146" s="17">
        <v>0</v>
      </c>
    </row>
    <row r="147" spans="1:14" x14ac:dyDescent="0.3">
      <c r="A147" s="215"/>
      <c r="B147" s="199"/>
      <c r="C147" s="199"/>
      <c r="D147" s="199"/>
      <c r="E147" s="199"/>
      <c r="F147" s="199"/>
      <c r="G147" s="12" t="s">
        <v>11</v>
      </c>
      <c r="H147" s="17">
        <f t="shared" si="40"/>
        <v>0</v>
      </c>
      <c r="I147" s="17">
        <v>0</v>
      </c>
      <c r="J147" s="17">
        <v>0</v>
      </c>
      <c r="K147" s="17">
        <v>0</v>
      </c>
      <c r="L147" s="17">
        <v>0</v>
      </c>
      <c r="M147" s="17">
        <v>0</v>
      </c>
    </row>
    <row r="148" spans="1:14" x14ac:dyDescent="0.3">
      <c r="A148" s="215"/>
      <c r="B148" s="199"/>
      <c r="C148" s="199"/>
      <c r="D148" s="199"/>
      <c r="E148" s="199"/>
      <c r="F148" s="199"/>
      <c r="G148" s="12" t="s">
        <v>36</v>
      </c>
      <c r="H148" s="17">
        <f t="shared" si="40"/>
        <v>904.8</v>
      </c>
      <c r="I148" s="17">
        <f>L148</f>
        <v>904.8</v>
      </c>
      <c r="J148" s="17">
        <v>0</v>
      </c>
      <c r="K148" s="17">
        <v>0</v>
      </c>
      <c r="L148" s="17">
        <f>630+274.8</f>
        <v>904.8</v>
      </c>
      <c r="M148" s="35">
        <v>0</v>
      </c>
    </row>
    <row r="149" spans="1:14" x14ac:dyDescent="0.3">
      <c r="A149" s="215"/>
      <c r="B149" s="199"/>
      <c r="C149" s="199"/>
      <c r="D149" s="199"/>
      <c r="E149" s="199"/>
      <c r="F149" s="199"/>
      <c r="G149" s="12" t="s">
        <v>37</v>
      </c>
      <c r="H149" s="17">
        <f>SUM(J149:M149)</f>
        <v>0</v>
      </c>
      <c r="I149" s="17">
        <f t="shared" ref="I149:N149" si="41">K149+L149+M149+N149</f>
        <v>0</v>
      </c>
      <c r="J149" s="17">
        <f t="shared" si="41"/>
        <v>0</v>
      </c>
      <c r="K149" s="17">
        <v>0</v>
      </c>
      <c r="L149" s="17">
        <v>0</v>
      </c>
      <c r="M149" s="17">
        <v>0</v>
      </c>
      <c r="N149" s="17">
        <f t="shared" si="41"/>
        <v>0</v>
      </c>
    </row>
    <row r="150" spans="1:14" x14ac:dyDescent="0.3">
      <c r="A150" s="215"/>
      <c r="B150" s="199"/>
      <c r="C150" s="199"/>
      <c r="D150" s="199"/>
      <c r="E150" s="199"/>
      <c r="F150" s="199"/>
      <c r="G150" s="12" t="s">
        <v>38</v>
      </c>
      <c r="H150" s="17">
        <f t="shared" si="40"/>
        <v>0</v>
      </c>
      <c r="I150" s="17">
        <v>0</v>
      </c>
      <c r="J150" s="17">
        <v>0</v>
      </c>
      <c r="K150" s="17">
        <v>0</v>
      </c>
      <c r="L150" s="17">
        <v>0</v>
      </c>
      <c r="M150" s="17">
        <v>0</v>
      </c>
      <c r="N150" s="17">
        <v>0</v>
      </c>
    </row>
    <row r="151" spans="1:14" x14ac:dyDescent="0.3">
      <c r="A151" s="215"/>
      <c r="B151" s="199"/>
      <c r="C151" s="199"/>
      <c r="D151" s="199"/>
      <c r="E151" s="199"/>
      <c r="F151" s="199"/>
      <c r="G151" s="12" t="s">
        <v>57</v>
      </c>
      <c r="H151" s="17">
        <f t="shared" si="40"/>
        <v>0</v>
      </c>
      <c r="I151" s="17">
        <v>0</v>
      </c>
      <c r="J151" s="17">
        <v>0</v>
      </c>
      <c r="K151" s="17">
        <v>0</v>
      </c>
      <c r="L151" s="17">
        <v>0</v>
      </c>
      <c r="M151" s="17">
        <v>0</v>
      </c>
      <c r="N151" s="17">
        <v>0</v>
      </c>
    </row>
    <row r="152" spans="1:14" x14ac:dyDescent="0.3">
      <c r="A152" s="215"/>
      <c r="B152" s="199"/>
      <c r="C152" s="199"/>
      <c r="D152" s="199"/>
      <c r="E152" s="199"/>
      <c r="F152" s="199"/>
      <c r="G152" s="12" t="s">
        <v>58</v>
      </c>
      <c r="H152" s="17">
        <f t="shared" si="40"/>
        <v>0</v>
      </c>
      <c r="I152" s="17">
        <v>0</v>
      </c>
      <c r="J152" s="17">
        <v>0</v>
      </c>
      <c r="K152" s="17">
        <v>0</v>
      </c>
      <c r="L152" s="17">
        <v>0</v>
      </c>
      <c r="M152" s="17">
        <v>0</v>
      </c>
      <c r="N152" s="17">
        <v>0</v>
      </c>
    </row>
    <row r="153" spans="1:14" x14ac:dyDescent="0.3">
      <c r="A153" s="215"/>
      <c r="B153" s="199"/>
      <c r="C153" s="199"/>
      <c r="D153" s="199"/>
      <c r="E153" s="199"/>
      <c r="F153" s="199"/>
      <c r="G153" s="12" t="s">
        <v>60</v>
      </c>
      <c r="H153" s="17">
        <f t="shared" si="40"/>
        <v>0</v>
      </c>
      <c r="I153" s="17">
        <v>0</v>
      </c>
      <c r="J153" s="17">
        <v>0</v>
      </c>
      <c r="K153" s="17">
        <v>0</v>
      </c>
      <c r="L153" s="17">
        <v>0</v>
      </c>
      <c r="M153" s="17">
        <v>0</v>
      </c>
      <c r="N153" s="17">
        <v>0</v>
      </c>
    </row>
    <row r="154" spans="1:14" x14ac:dyDescent="0.3">
      <c r="A154" s="215"/>
      <c r="B154" s="199"/>
      <c r="C154" s="199"/>
      <c r="D154" s="199"/>
      <c r="E154" s="199"/>
      <c r="F154" s="199"/>
      <c r="G154" s="12" t="s">
        <v>61</v>
      </c>
      <c r="H154" s="17">
        <f t="shared" si="40"/>
        <v>0</v>
      </c>
      <c r="I154" s="17">
        <v>0</v>
      </c>
      <c r="J154" s="17">
        <v>0</v>
      </c>
      <c r="K154" s="17">
        <v>0</v>
      </c>
      <c r="L154" s="17">
        <v>0</v>
      </c>
      <c r="M154" s="17">
        <v>0</v>
      </c>
      <c r="N154" s="17">
        <v>0</v>
      </c>
    </row>
    <row r="155" spans="1:14" x14ac:dyDescent="0.3">
      <c r="A155" s="216"/>
      <c r="B155" s="200"/>
      <c r="C155" s="200"/>
      <c r="D155" s="200"/>
      <c r="E155" s="200"/>
      <c r="F155" s="200"/>
      <c r="G155" s="12" t="s">
        <v>62</v>
      </c>
      <c r="H155" s="17">
        <f t="shared" si="40"/>
        <v>0</v>
      </c>
      <c r="I155" s="17">
        <v>0</v>
      </c>
      <c r="J155" s="17">
        <v>0</v>
      </c>
      <c r="K155" s="17">
        <v>0</v>
      </c>
      <c r="L155" s="17">
        <v>0</v>
      </c>
      <c r="M155" s="17">
        <v>0</v>
      </c>
      <c r="N155" s="17">
        <v>0</v>
      </c>
    </row>
    <row r="156" spans="1:14" ht="84" x14ac:dyDescent="0.3">
      <c r="A156" s="144" t="s">
        <v>74</v>
      </c>
      <c r="B156" s="130" t="s">
        <v>55</v>
      </c>
      <c r="C156" s="130" t="s">
        <v>48</v>
      </c>
      <c r="D156" s="145">
        <v>25995.5</v>
      </c>
      <c r="E156" s="130" t="s">
        <v>44</v>
      </c>
      <c r="F156" s="130" t="s">
        <v>59</v>
      </c>
      <c r="G156" s="13" t="s">
        <v>92</v>
      </c>
      <c r="H156" s="17">
        <f>SUM(J156:M156)</f>
        <v>1165.0999999999999</v>
      </c>
      <c r="I156" s="17">
        <f>SUM(I157:I167)</f>
        <v>1165.0999999999999</v>
      </c>
      <c r="J156" s="17">
        <f t="shared" ref="J156:M156" si="42">SUM(J157:J167)</f>
        <v>0</v>
      </c>
      <c r="K156" s="17">
        <f t="shared" si="42"/>
        <v>0</v>
      </c>
      <c r="L156" s="17">
        <f t="shared" si="42"/>
        <v>1165.0999999999999</v>
      </c>
      <c r="M156" s="17">
        <f t="shared" si="42"/>
        <v>0</v>
      </c>
    </row>
    <row r="157" spans="1:14" ht="14.5" x14ac:dyDescent="0.3">
      <c r="A157" s="134"/>
      <c r="B157" s="135"/>
      <c r="C157" s="135"/>
      <c r="D157" s="135"/>
      <c r="E157" s="135"/>
      <c r="F157" s="135"/>
      <c r="G157" s="14" t="s">
        <v>25</v>
      </c>
      <c r="H157" s="17">
        <f t="shared" ref="H157:H167" si="43">SUM(J157:M157)</f>
        <v>0</v>
      </c>
      <c r="I157" s="17">
        <v>0</v>
      </c>
      <c r="J157" s="17">
        <v>0</v>
      </c>
      <c r="K157" s="17">
        <v>0</v>
      </c>
      <c r="L157" s="17">
        <v>0</v>
      </c>
      <c r="M157" s="17">
        <v>0</v>
      </c>
    </row>
    <row r="158" spans="1:14" ht="14.5" x14ac:dyDescent="0.3">
      <c r="A158" s="134"/>
      <c r="B158" s="135"/>
      <c r="C158" s="135"/>
      <c r="D158" s="135"/>
      <c r="E158" s="135"/>
      <c r="F158" s="135"/>
      <c r="G158" s="26" t="s">
        <v>29</v>
      </c>
      <c r="H158" s="17">
        <f t="shared" si="43"/>
        <v>0</v>
      </c>
      <c r="I158" s="17">
        <v>0</v>
      </c>
      <c r="J158" s="17">
        <v>0</v>
      </c>
      <c r="K158" s="17">
        <v>0</v>
      </c>
      <c r="L158" s="17">
        <v>0</v>
      </c>
      <c r="M158" s="17">
        <v>0</v>
      </c>
    </row>
    <row r="159" spans="1:14" ht="14.5" x14ac:dyDescent="0.3">
      <c r="A159" s="134"/>
      <c r="B159" s="135"/>
      <c r="C159" s="135"/>
      <c r="D159" s="199"/>
      <c r="E159" s="199"/>
      <c r="F159" s="135"/>
      <c r="G159" s="14" t="s">
        <v>11</v>
      </c>
      <c r="H159" s="17">
        <f t="shared" si="43"/>
        <v>0</v>
      </c>
      <c r="I159" s="17">
        <v>0</v>
      </c>
      <c r="J159" s="17">
        <v>0</v>
      </c>
      <c r="K159" s="17">
        <v>0</v>
      </c>
      <c r="L159" s="17">
        <v>0</v>
      </c>
      <c r="M159" s="17">
        <v>0</v>
      </c>
    </row>
    <row r="160" spans="1:14" x14ac:dyDescent="0.3">
      <c r="A160" s="199"/>
      <c r="B160" s="199"/>
      <c r="C160" s="199"/>
      <c r="D160" s="199"/>
      <c r="E160" s="199"/>
      <c r="F160" s="199"/>
      <c r="G160" s="14" t="s">
        <v>36</v>
      </c>
      <c r="H160" s="17">
        <f>SUM(J160:M160)</f>
        <v>995.5</v>
      </c>
      <c r="I160" s="17">
        <f>L160</f>
        <v>995.5</v>
      </c>
      <c r="J160" s="17">
        <v>0</v>
      </c>
      <c r="K160" s="17">
        <v>0</v>
      </c>
      <c r="L160" s="17">
        <v>995.5</v>
      </c>
      <c r="M160" s="17">
        <v>0</v>
      </c>
    </row>
    <row r="161" spans="1:14" x14ac:dyDescent="0.3">
      <c r="A161" s="199"/>
      <c r="B161" s="199"/>
      <c r="C161" s="199"/>
      <c r="D161" s="199"/>
      <c r="E161" s="199"/>
      <c r="F161" s="199"/>
      <c r="G161" s="14" t="s">
        <v>56</v>
      </c>
      <c r="H161" s="17">
        <f>SUM(J161:M161)</f>
        <v>169.6</v>
      </c>
      <c r="I161" s="17">
        <f>L161</f>
        <v>169.6</v>
      </c>
      <c r="J161" s="17">
        <v>0</v>
      </c>
      <c r="K161" s="17">
        <v>0</v>
      </c>
      <c r="L161" s="17">
        <v>169.6</v>
      </c>
      <c r="M161" s="17">
        <v>0</v>
      </c>
    </row>
    <row r="162" spans="1:14" ht="14.5" x14ac:dyDescent="0.3">
      <c r="A162" s="134"/>
      <c r="B162" s="135"/>
      <c r="C162" s="135"/>
      <c r="D162" s="199"/>
      <c r="E162" s="135"/>
      <c r="F162" s="135"/>
      <c r="G162" s="14" t="s">
        <v>38</v>
      </c>
      <c r="H162" s="17">
        <f t="shared" si="43"/>
        <v>0</v>
      </c>
      <c r="I162" s="17">
        <f t="shared" ref="I162:M162" si="44">K162+L162+M162+N162</f>
        <v>0</v>
      </c>
      <c r="J162" s="17">
        <f t="shared" si="44"/>
        <v>0</v>
      </c>
      <c r="K162" s="17">
        <f t="shared" si="44"/>
        <v>0</v>
      </c>
      <c r="L162" s="17">
        <f t="shared" si="44"/>
        <v>0</v>
      </c>
      <c r="M162" s="17">
        <f t="shared" si="44"/>
        <v>0</v>
      </c>
    </row>
    <row r="163" spans="1:14" ht="14.5" x14ac:dyDescent="0.3">
      <c r="A163" s="134"/>
      <c r="B163" s="135"/>
      <c r="C163" s="135"/>
      <c r="D163" s="135"/>
      <c r="E163" s="135"/>
      <c r="F163" s="135"/>
      <c r="G163" s="14" t="s">
        <v>57</v>
      </c>
      <c r="H163" s="17">
        <f t="shared" si="43"/>
        <v>0</v>
      </c>
      <c r="I163" s="17">
        <v>0</v>
      </c>
      <c r="J163" s="17">
        <v>0</v>
      </c>
      <c r="K163" s="17">
        <v>0</v>
      </c>
      <c r="L163" s="17">
        <v>0</v>
      </c>
      <c r="M163" s="17">
        <v>0</v>
      </c>
    </row>
    <row r="164" spans="1:14" ht="14.5" x14ac:dyDescent="0.3">
      <c r="A164" s="134"/>
      <c r="B164" s="135"/>
      <c r="C164" s="135"/>
      <c r="D164" s="135"/>
      <c r="E164" s="135"/>
      <c r="F164" s="135"/>
      <c r="G164" s="14" t="s">
        <v>58</v>
      </c>
      <c r="H164" s="17">
        <f t="shared" si="43"/>
        <v>0</v>
      </c>
      <c r="I164" s="17">
        <v>0</v>
      </c>
      <c r="J164" s="17">
        <v>0</v>
      </c>
      <c r="K164" s="17">
        <v>0</v>
      </c>
      <c r="L164" s="17">
        <v>0</v>
      </c>
      <c r="M164" s="17">
        <v>0</v>
      </c>
    </row>
    <row r="165" spans="1:14" ht="14.5" x14ac:dyDescent="0.3">
      <c r="A165" s="134"/>
      <c r="B165" s="135"/>
      <c r="C165" s="135"/>
      <c r="D165" s="135"/>
      <c r="E165" s="135"/>
      <c r="F165" s="135"/>
      <c r="G165" s="14" t="s">
        <v>60</v>
      </c>
      <c r="H165" s="17">
        <f t="shared" si="43"/>
        <v>0</v>
      </c>
      <c r="I165" s="17">
        <v>0</v>
      </c>
      <c r="J165" s="17">
        <v>0</v>
      </c>
      <c r="K165" s="17">
        <v>0</v>
      </c>
      <c r="L165" s="17">
        <v>0</v>
      </c>
      <c r="M165" s="17">
        <v>0</v>
      </c>
    </row>
    <row r="166" spans="1:14" ht="14.5" x14ac:dyDescent="0.3">
      <c r="A166" s="134"/>
      <c r="B166" s="135"/>
      <c r="C166" s="135"/>
      <c r="D166" s="135"/>
      <c r="E166" s="135"/>
      <c r="F166" s="135"/>
      <c r="G166" s="14" t="s">
        <v>61</v>
      </c>
      <c r="H166" s="17">
        <f t="shared" si="43"/>
        <v>0</v>
      </c>
      <c r="I166" s="17">
        <v>0</v>
      </c>
      <c r="J166" s="17">
        <v>0</v>
      </c>
      <c r="K166" s="17">
        <v>0</v>
      </c>
      <c r="L166" s="17">
        <v>0</v>
      </c>
      <c r="M166" s="17">
        <v>0</v>
      </c>
    </row>
    <row r="167" spans="1:14" ht="14.5" x14ac:dyDescent="0.3">
      <c r="A167" s="138"/>
      <c r="B167" s="136"/>
      <c r="C167" s="136"/>
      <c r="D167" s="136"/>
      <c r="E167" s="136"/>
      <c r="F167" s="136"/>
      <c r="G167" s="26" t="s">
        <v>62</v>
      </c>
      <c r="H167" s="24">
        <f t="shared" si="43"/>
        <v>0</v>
      </c>
      <c r="I167" s="24">
        <v>0</v>
      </c>
      <c r="J167" s="24">
        <v>0</v>
      </c>
      <c r="K167" s="24">
        <v>0</v>
      </c>
      <c r="L167" s="24">
        <v>0</v>
      </c>
      <c r="M167" s="24">
        <v>0</v>
      </c>
    </row>
    <row r="168" spans="1:14" ht="84" x14ac:dyDescent="0.3">
      <c r="A168" s="137" t="s">
        <v>75</v>
      </c>
      <c r="B168" s="131" t="s">
        <v>49</v>
      </c>
      <c r="C168" s="131" t="s">
        <v>48</v>
      </c>
      <c r="D168" s="146">
        <v>16756.3</v>
      </c>
      <c r="E168" s="131" t="s">
        <v>44</v>
      </c>
      <c r="F168" s="131">
        <v>2018</v>
      </c>
      <c r="G168" s="13" t="s">
        <v>92</v>
      </c>
      <c r="H168" s="17">
        <f>SUM(J168:M168)</f>
        <v>910</v>
      </c>
      <c r="I168" s="17">
        <f>SUM(I169:I179)</f>
        <v>910</v>
      </c>
      <c r="J168" s="17">
        <f t="shared" ref="J168:M168" si="45">SUM(J169:J179)</f>
        <v>0</v>
      </c>
      <c r="K168" s="17">
        <f t="shared" si="45"/>
        <v>0</v>
      </c>
      <c r="L168" s="17">
        <f t="shared" si="45"/>
        <v>910</v>
      </c>
      <c r="M168" s="17">
        <f t="shared" si="45"/>
        <v>0</v>
      </c>
      <c r="N168" s="17">
        <f t="shared" ref="N168" si="46">N172</f>
        <v>0</v>
      </c>
    </row>
    <row r="169" spans="1:14" x14ac:dyDescent="0.3">
      <c r="A169" s="63"/>
      <c r="B169" s="60"/>
      <c r="C169" s="60"/>
      <c r="D169" s="65"/>
      <c r="E169" s="60"/>
      <c r="F169" s="60"/>
      <c r="G169" s="14" t="s">
        <v>25</v>
      </c>
      <c r="H169" s="17">
        <f t="shared" ref="H169:H179" si="47">SUM(J169:M169)</f>
        <v>0</v>
      </c>
      <c r="I169" s="17">
        <v>0</v>
      </c>
      <c r="J169" s="17">
        <v>0</v>
      </c>
      <c r="K169" s="17">
        <v>0</v>
      </c>
      <c r="L169" s="17">
        <v>0</v>
      </c>
      <c r="M169" s="17">
        <v>0</v>
      </c>
    </row>
    <row r="170" spans="1:14" x14ac:dyDescent="0.3">
      <c r="A170" s="63"/>
      <c r="B170" s="60"/>
      <c r="C170" s="60"/>
      <c r="D170" s="65"/>
      <c r="E170" s="60"/>
      <c r="F170" s="60"/>
      <c r="G170" s="14" t="s">
        <v>29</v>
      </c>
      <c r="H170" s="17">
        <f t="shared" si="47"/>
        <v>0</v>
      </c>
      <c r="I170" s="17">
        <v>0</v>
      </c>
      <c r="J170" s="17">
        <v>0</v>
      </c>
      <c r="K170" s="17">
        <v>0</v>
      </c>
      <c r="L170" s="17">
        <v>0</v>
      </c>
      <c r="M170" s="17">
        <v>0</v>
      </c>
    </row>
    <row r="171" spans="1:14" x14ac:dyDescent="0.3">
      <c r="A171" s="63"/>
      <c r="B171" s="60"/>
      <c r="C171" s="60"/>
      <c r="D171" s="65"/>
      <c r="E171" s="60"/>
      <c r="F171" s="60"/>
      <c r="G171" s="14" t="s">
        <v>11</v>
      </c>
      <c r="H171" s="17">
        <f t="shared" si="47"/>
        <v>0</v>
      </c>
      <c r="I171" s="17">
        <v>0</v>
      </c>
      <c r="J171" s="17">
        <v>0</v>
      </c>
      <c r="K171" s="17">
        <v>0</v>
      </c>
      <c r="L171" s="17">
        <v>0</v>
      </c>
      <c r="M171" s="17">
        <v>0</v>
      </c>
    </row>
    <row r="172" spans="1:14" x14ac:dyDescent="0.3">
      <c r="A172" s="63"/>
      <c r="B172" s="60"/>
      <c r="C172" s="60"/>
      <c r="D172" s="65"/>
      <c r="E172" s="60"/>
      <c r="F172" s="60"/>
      <c r="G172" s="14" t="s">
        <v>36</v>
      </c>
      <c r="H172" s="17">
        <f t="shared" si="47"/>
        <v>910</v>
      </c>
      <c r="I172" s="17">
        <f>L172</f>
        <v>910</v>
      </c>
      <c r="J172" s="17">
        <v>0</v>
      </c>
      <c r="K172" s="17">
        <v>0</v>
      </c>
      <c r="L172" s="17">
        <f>634.8+275.2</f>
        <v>910</v>
      </c>
      <c r="M172" s="17">
        <v>0</v>
      </c>
    </row>
    <row r="173" spans="1:14" ht="14.5" x14ac:dyDescent="0.3">
      <c r="A173" s="69"/>
      <c r="B173" s="68"/>
      <c r="C173" s="68"/>
      <c r="D173" s="68"/>
      <c r="E173" s="68"/>
      <c r="F173" s="60"/>
      <c r="G173" s="14" t="s">
        <v>37</v>
      </c>
      <c r="H173" s="17">
        <f t="shared" si="47"/>
        <v>0</v>
      </c>
      <c r="I173" s="17">
        <v>0</v>
      </c>
      <c r="J173" s="17">
        <v>0</v>
      </c>
      <c r="K173" s="17">
        <v>0</v>
      </c>
      <c r="L173" s="17">
        <v>0</v>
      </c>
      <c r="M173" s="17">
        <v>0</v>
      </c>
    </row>
    <row r="174" spans="1:14" ht="14.5" x14ac:dyDescent="0.3">
      <c r="A174" s="69"/>
      <c r="B174" s="68"/>
      <c r="C174" s="68"/>
      <c r="D174" s="68"/>
      <c r="E174" s="68"/>
      <c r="F174" s="60"/>
      <c r="G174" s="14" t="s">
        <v>38</v>
      </c>
      <c r="H174" s="17">
        <f t="shared" si="47"/>
        <v>0</v>
      </c>
      <c r="I174" s="17">
        <v>0</v>
      </c>
      <c r="J174" s="17">
        <v>0</v>
      </c>
      <c r="K174" s="17">
        <v>0</v>
      </c>
      <c r="L174" s="17">
        <v>0</v>
      </c>
      <c r="M174" s="17">
        <v>0</v>
      </c>
    </row>
    <row r="175" spans="1:14" ht="14.5" x14ac:dyDescent="0.3">
      <c r="A175" s="69"/>
      <c r="B175" s="68"/>
      <c r="C175" s="68"/>
      <c r="D175" s="68"/>
      <c r="E175" s="68"/>
      <c r="F175" s="68"/>
      <c r="G175" s="14" t="s">
        <v>57</v>
      </c>
      <c r="H175" s="17">
        <f t="shared" si="47"/>
        <v>0</v>
      </c>
      <c r="I175" s="17">
        <v>0</v>
      </c>
      <c r="J175" s="17">
        <v>0</v>
      </c>
      <c r="K175" s="17">
        <v>0</v>
      </c>
      <c r="L175" s="17">
        <v>0</v>
      </c>
      <c r="M175" s="17">
        <v>0</v>
      </c>
    </row>
    <row r="176" spans="1:14" ht="14.5" x14ac:dyDescent="0.3">
      <c r="A176" s="69"/>
      <c r="B176" s="68"/>
      <c r="C176" s="68"/>
      <c r="D176" s="68"/>
      <c r="E176" s="68"/>
      <c r="F176" s="68"/>
      <c r="G176" s="14" t="s">
        <v>58</v>
      </c>
      <c r="H176" s="17">
        <f t="shared" si="47"/>
        <v>0</v>
      </c>
      <c r="I176" s="17">
        <v>0</v>
      </c>
      <c r="J176" s="17">
        <v>0</v>
      </c>
      <c r="K176" s="17">
        <v>0</v>
      </c>
      <c r="L176" s="17">
        <v>0</v>
      </c>
      <c r="M176" s="17">
        <v>0</v>
      </c>
    </row>
    <row r="177" spans="1:13" ht="14.5" x14ac:dyDescent="0.3">
      <c r="A177" s="69"/>
      <c r="B177" s="68"/>
      <c r="C177" s="68"/>
      <c r="D177" s="68"/>
      <c r="E177" s="68"/>
      <c r="F177" s="68"/>
      <c r="G177" s="14" t="s">
        <v>60</v>
      </c>
      <c r="H177" s="17">
        <f t="shared" si="47"/>
        <v>0</v>
      </c>
      <c r="I177" s="17">
        <v>0</v>
      </c>
      <c r="J177" s="17">
        <v>0</v>
      </c>
      <c r="K177" s="17">
        <v>0</v>
      </c>
      <c r="L177" s="17">
        <v>0</v>
      </c>
      <c r="M177" s="17">
        <v>0</v>
      </c>
    </row>
    <row r="178" spans="1:13" ht="14.5" x14ac:dyDescent="0.3">
      <c r="A178" s="69"/>
      <c r="B178" s="68"/>
      <c r="C178" s="68"/>
      <c r="D178" s="68"/>
      <c r="E178" s="68"/>
      <c r="F178" s="68"/>
      <c r="G178" s="14" t="s">
        <v>61</v>
      </c>
      <c r="H178" s="17">
        <f t="shared" si="47"/>
        <v>0</v>
      </c>
      <c r="I178" s="17">
        <v>0</v>
      </c>
      <c r="J178" s="17">
        <v>0</v>
      </c>
      <c r="K178" s="17">
        <v>0</v>
      </c>
      <c r="L178" s="17">
        <v>0</v>
      </c>
      <c r="M178" s="17">
        <v>0</v>
      </c>
    </row>
    <row r="179" spans="1:13" ht="14.5" x14ac:dyDescent="0.3">
      <c r="A179" s="70"/>
      <c r="B179" s="71"/>
      <c r="C179" s="71"/>
      <c r="D179" s="71"/>
      <c r="E179" s="71"/>
      <c r="F179" s="71"/>
      <c r="G179" s="14" t="s">
        <v>62</v>
      </c>
      <c r="H179" s="17">
        <f t="shared" si="47"/>
        <v>0</v>
      </c>
      <c r="I179" s="17">
        <v>0</v>
      </c>
      <c r="J179" s="17">
        <v>0</v>
      </c>
      <c r="K179" s="17">
        <v>0</v>
      </c>
      <c r="L179" s="17">
        <v>0</v>
      </c>
      <c r="M179" s="17">
        <v>0</v>
      </c>
    </row>
    <row r="180" spans="1:13" ht="94.75" customHeight="1" x14ac:dyDescent="0.3">
      <c r="A180" s="144" t="s">
        <v>76</v>
      </c>
      <c r="B180" s="130" t="s">
        <v>49</v>
      </c>
      <c r="C180" s="130" t="s">
        <v>50</v>
      </c>
      <c r="D180" s="145">
        <v>26293.8</v>
      </c>
      <c r="E180" s="130" t="s">
        <v>44</v>
      </c>
      <c r="F180" s="130">
        <v>2018</v>
      </c>
      <c r="G180" s="13" t="s">
        <v>92</v>
      </c>
      <c r="H180" s="17">
        <f>SUM(J180:M180)</f>
        <v>1000</v>
      </c>
      <c r="I180" s="17">
        <f>SUM(I181:I191)</f>
        <v>1000</v>
      </c>
      <c r="J180" s="17">
        <f t="shared" ref="J180:M180" si="48">SUM(J181:J191)</f>
        <v>0</v>
      </c>
      <c r="K180" s="17">
        <f t="shared" si="48"/>
        <v>0</v>
      </c>
      <c r="L180" s="17">
        <f t="shared" si="48"/>
        <v>1000</v>
      </c>
      <c r="M180" s="17">
        <f t="shared" si="48"/>
        <v>0</v>
      </c>
    </row>
    <row r="181" spans="1:13" ht="14.5" x14ac:dyDescent="0.3">
      <c r="A181" s="140"/>
      <c r="B181" s="142"/>
      <c r="C181" s="142"/>
      <c r="D181" s="142"/>
      <c r="E181" s="142"/>
      <c r="F181" s="142"/>
      <c r="G181" s="26" t="s">
        <v>25</v>
      </c>
      <c r="H181" s="17">
        <f t="shared" ref="H181:H191" si="49">SUM(J181:M181)</f>
        <v>0</v>
      </c>
      <c r="I181" s="24">
        <v>0</v>
      </c>
      <c r="J181" s="24">
        <v>0</v>
      </c>
      <c r="K181" s="24">
        <v>0</v>
      </c>
      <c r="L181" s="24">
        <v>0</v>
      </c>
      <c r="M181" s="24">
        <v>0</v>
      </c>
    </row>
    <row r="182" spans="1:13" ht="14.5" x14ac:dyDescent="0.3">
      <c r="A182" s="140"/>
      <c r="B182" s="142"/>
      <c r="C182" s="142"/>
      <c r="D182" s="142"/>
      <c r="E182" s="142"/>
      <c r="F182" s="142"/>
      <c r="G182" s="26" t="s">
        <v>29</v>
      </c>
      <c r="H182" s="17">
        <f t="shared" si="49"/>
        <v>0</v>
      </c>
      <c r="I182" s="24">
        <v>0</v>
      </c>
      <c r="J182" s="24">
        <v>0</v>
      </c>
      <c r="K182" s="24">
        <v>0</v>
      </c>
      <c r="L182" s="24">
        <v>0</v>
      </c>
      <c r="M182" s="24">
        <v>0</v>
      </c>
    </row>
    <row r="183" spans="1:13" ht="14.5" x14ac:dyDescent="0.3">
      <c r="A183" s="140"/>
      <c r="B183" s="142"/>
      <c r="C183" s="142"/>
      <c r="D183" s="142"/>
      <c r="E183" s="142"/>
      <c r="F183" s="142"/>
      <c r="G183" s="26" t="s">
        <v>11</v>
      </c>
      <c r="H183" s="17">
        <f t="shared" si="49"/>
        <v>0</v>
      </c>
      <c r="I183" s="24">
        <v>0</v>
      </c>
      <c r="J183" s="24">
        <v>0</v>
      </c>
      <c r="K183" s="24">
        <v>0</v>
      </c>
      <c r="L183" s="24">
        <v>0</v>
      </c>
      <c r="M183" s="24">
        <v>0</v>
      </c>
    </row>
    <row r="184" spans="1:13" ht="14.5" x14ac:dyDescent="0.3">
      <c r="A184" s="140"/>
      <c r="B184" s="142"/>
      <c r="C184" s="142"/>
      <c r="D184" s="142"/>
      <c r="E184" s="142"/>
      <c r="F184" s="142"/>
      <c r="G184" s="26" t="s">
        <v>36</v>
      </c>
      <c r="H184" s="17">
        <f t="shared" si="49"/>
        <v>1000</v>
      </c>
      <c r="I184" s="24">
        <v>1000</v>
      </c>
      <c r="J184" s="24">
        <v>0</v>
      </c>
      <c r="K184" s="24">
        <v>0</v>
      </c>
      <c r="L184" s="24">
        <v>1000</v>
      </c>
      <c r="M184" s="24">
        <v>0</v>
      </c>
    </row>
    <row r="185" spans="1:13" ht="14.5" x14ac:dyDescent="0.3">
      <c r="A185" s="140"/>
      <c r="B185" s="142"/>
      <c r="C185" s="142"/>
      <c r="D185" s="142"/>
      <c r="E185" s="142"/>
      <c r="F185" s="142"/>
      <c r="G185" s="14" t="s">
        <v>37</v>
      </c>
      <c r="H185" s="17">
        <f t="shared" si="49"/>
        <v>0</v>
      </c>
      <c r="I185" s="17">
        <f t="shared" ref="I185:M185" si="50">K185+L185+M185</f>
        <v>0</v>
      </c>
      <c r="J185" s="17">
        <f t="shared" si="50"/>
        <v>0</v>
      </c>
      <c r="K185" s="17">
        <f t="shared" si="50"/>
        <v>0</v>
      </c>
      <c r="L185" s="17">
        <f t="shared" si="50"/>
        <v>0</v>
      </c>
      <c r="M185" s="17">
        <f t="shared" si="50"/>
        <v>0</v>
      </c>
    </row>
    <row r="186" spans="1:13" ht="14.5" x14ac:dyDescent="0.3">
      <c r="A186" s="140"/>
      <c r="B186" s="142"/>
      <c r="C186" s="142"/>
      <c r="D186" s="142"/>
      <c r="E186" s="142"/>
      <c r="F186" s="142"/>
      <c r="G186" s="14" t="s">
        <v>38</v>
      </c>
      <c r="H186" s="17">
        <f t="shared" si="49"/>
        <v>0</v>
      </c>
      <c r="I186" s="17">
        <v>0</v>
      </c>
      <c r="J186" s="17">
        <v>0</v>
      </c>
      <c r="K186" s="17">
        <v>0</v>
      </c>
      <c r="L186" s="17">
        <v>0</v>
      </c>
      <c r="M186" s="17">
        <v>0</v>
      </c>
    </row>
    <row r="187" spans="1:13" ht="14.5" x14ac:dyDescent="0.3">
      <c r="A187" s="163"/>
      <c r="B187" s="165"/>
      <c r="C187" s="165"/>
      <c r="D187" s="165"/>
      <c r="E187" s="165"/>
      <c r="F187" s="165"/>
      <c r="G187" s="14" t="s">
        <v>57</v>
      </c>
      <c r="H187" s="17">
        <f t="shared" si="49"/>
        <v>0</v>
      </c>
      <c r="I187" s="17">
        <v>0</v>
      </c>
      <c r="J187" s="17">
        <v>0</v>
      </c>
      <c r="K187" s="17">
        <v>0</v>
      </c>
      <c r="L187" s="17">
        <v>0</v>
      </c>
      <c r="M187" s="17">
        <v>0</v>
      </c>
    </row>
    <row r="188" spans="1:13" ht="14.5" x14ac:dyDescent="0.3">
      <c r="A188" s="164"/>
      <c r="B188" s="166"/>
      <c r="C188" s="166"/>
      <c r="D188" s="166"/>
      <c r="E188" s="166"/>
      <c r="F188" s="166"/>
      <c r="G188" s="14" t="s">
        <v>58</v>
      </c>
      <c r="H188" s="17">
        <f t="shared" si="49"/>
        <v>0</v>
      </c>
      <c r="I188" s="17">
        <v>0</v>
      </c>
      <c r="J188" s="17">
        <v>0</v>
      </c>
      <c r="K188" s="17">
        <v>0</v>
      </c>
      <c r="L188" s="17">
        <v>0</v>
      </c>
      <c r="M188" s="17">
        <v>0</v>
      </c>
    </row>
    <row r="189" spans="1:13" ht="14.5" x14ac:dyDescent="0.3">
      <c r="A189" s="140"/>
      <c r="B189" s="142"/>
      <c r="C189" s="142"/>
      <c r="D189" s="142"/>
      <c r="E189" s="142"/>
      <c r="F189" s="142"/>
      <c r="G189" s="26" t="s">
        <v>60</v>
      </c>
      <c r="H189" s="24">
        <f t="shared" si="49"/>
        <v>0</v>
      </c>
      <c r="I189" s="24">
        <v>0</v>
      </c>
      <c r="J189" s="24">
        <v>0</v>
      </c>
      <c r="K189" s="24">
        <v>0</v>
      </c>
      <c r="L189" s="24">
        <v>0</v>
      </c>
      <c r="M189" s="24">
        <v>0</v>
      </c>
    </row>
    <row r="190" spans="1:13" ht="14.5" x14ac:dyDescent="0.3">
      <c r="A190" s="140"/>
      <c r="B190" s="142"/>
      <c r="C190" s="142"/>
      <c r="D190" s="142"/>
      <c r="E190" s="142"/>
      <c r="F190" s="142"/>
      <c r="G190" s="14" t="s">
        <v>61</v>
      </c>
      <c r="H190" s="17">
        <f t="shared" si="49"/>
        <v>0</v>
      </c>
      <c r="I190" s="17">
        <v>0</v>
      </c>
      <c r="J190" s="17">
        <v>0</v>
      </c>
      <c r="K190" s="17">
        <v>0</v>
      </c>
      <c r="L190" s="17">
        <v>0</v>
      </c>
      <c r="M190" s="17">
        <v>0</v>
      </c>
    </row>
    <row r="191" spans="1:13" ht="13.75" customHeight="1" x14ac:dyDescent="0.3">
      <c r="A191" s="141"/>
      <c r="B191" s="143"/>
      <c r="C191" s="143"/>
      <c r="D191" s="143"/>
      <c r="E191" s="143"/>
      <c r="F191" s="143"/>
      <c r="G191" s="14" t="s">
        <v>62</v>
      </c>
      <c r="H191" s="17">
        <f t="shared" si="49"/>
        <v>0</v>
      </c>
      <c r="I191" s="17">
        <v>0</v>
      </c>
      <c r="J191" s="17">
        <v>0</v>
      </c>
      <c r="K191" s="17">
        <v>0</v>
      </c>
      <c r="L191" s="17">
        <v>0</v>
      </c>
      <c r="M191" s="17">
        <v>0</v>
      </c>
    </row>
    <row r="192" spans="1:13" ht="93" hidden="1" customHeight="1" x14ac:dyDescent="0.25">
      <c r="A192" s="105" t="s">
        <v>103</v>
      </c>
      <c r="B192" s="59" t="s">
        <v>109</v>
      </c>
      <c r="C192" s="59" t="s">
        <v>102</v>
      </c>
      <c r="D192" s="220">
        <v>148757.1</v>
      </c>
      <c r="E192" s="59" t="s">
        <v>106</v>
      </c>
      <c r="F192" s="59">
        <v>2022</v>
      </c>
      <c r="G192" s="13" t="s">
        <v>92</v>
      </c>
      <c r="H192" s="17">
        <f>SUM(J192:M192)</f>
        <v>0</v>
      </c>
      <c r="I192" s="17">
        <f>SUM(I193:I203)</f>
        <v>0</v>
      </c>
      <c r="J192" s="17">
        <f t="shared" ref="J192:M192" si="51">SUM(J193:J203)</f>
        <v>0</v>
      </c>
      <c r="K192" s="17">
        <f t="shared" si="51"/>
        <v>0</v>
      </c>
      <c r="L192" s="17">
        <f t="shared" si="51"/>
        <v>0</v>
      </c>
      <c r="M192" s="17">
        <f t="shared" si="51"/>
        <v>0</v>
      </c>
    </row>
    <row r="193" spans="1:15" ht="14.4" hidden="1" x14ac:dyDescent="0.25">
      <c r="A193" s="63"/>
      <c r="B193" s="60"/>
      <c r="C193" s="60"/>
      <c r="D193" s="206"/>
      <c r="E193" s="60"/>
      <c r="F193" s="60"/>
      <c r="G193" s="26" t="s">
        <v>25</v>
      </c>
      <c r="H193" s="17">
        <f t="shared" ref="H193:H203" si="52">SUM(J193:M193)</f>
        <v>0</v>
      </c>
      <c r="I193" s="24">
        <v>0</v>
      </c>
      <c r="J193" s="24">
        <v>0</v>
      </c>
      <c r="K193" s="24">
        <v>0</v>
      </c>
      <c r="L193" s="24">
        <v>0</v>
      </c>
      <c r="M193" s="24">
        <v>0</v>
      </c>
    </row>
    <row r="194" spans="1:15" ht="14.4" hidden="1" x14ac:dyDescent="0.25">
      <c r="A194" s="63"/>
      <c r="B194" s="60"/>
      <c r="C194" s="60"/>
      <c r="D194" s="206"/>
      <c r="E194" s="60"/>
      <c r="F194" s="60"/>
      <c r="G194" s="26" t="s">
        <v>29</v>
      </c>
      <c r="H194" s="17">
        <f t="shared" si="52"/>
        <v>0</v>
      </c>
      <c r="I194" s="24">
        <v>0</v>
      </c>
      <c r="J194" s="24">
        <v>0</v>
      </c>
      <c r="K194" s="24">
        <v>0</v>
      </c>
      <c r="L194" s="24">
        <v>0</v>
      </c>
      <c r="M194" s="24">
        <v>0</v>
      </c>
    </row>
    <row r="195" spans="1:15" ht="14.4" hidden="1" x14ac:dyDescent="0.25">
      <c r="A195" s="63"/>
      <c r="B195" s="60"/>
      <c r="C195" s="60"/>
      <c r="D195" s="206"/>
      <c r="E195" s="60"/>
      <c r="F195" s="60"/>
      <c r="G195" s="26" t="s">
        <v>11</v>
      </c>
      <c r="H195" s="17">
        <f t="shared" si="52"/>
        <v>0</v>
      </c>
      <c r="I195" s="24">
        <v>0</v>
      </c>
      <c r="J195" s="24">
        <v>0</v>
      </c>
      <c r="K195" s="24">
        <v>0</v>
      </c>
      <c r="L195" s="24">
        <v>0</v>
      </c>
      <c r="M195" s="24">
        <v>0</v>
      </c>
    </row>
    <row r="196" spans="1:15" ht="14.4" hidden="1" x14ac:dyDescent="0.25">
      <c r="A196" s="63"/>
      <c r="B196" s="60"/>
      <c r="C196" s="60"/>
      <c r="D196" s="206"/>
      <c r="E196" s="60"/>
      <c r="F196" s="60"/>
      <c r="G196" s="26" t="s">
        <v>36</v>
      </c>
      <c r="H196" s="17">
        <f t="shared" si="52"/>
        <v>0</v>
      </c>
      <c r="I196" s="24">
        <v>0</v>
      </c>
      <c r="J196" s="24">
        <v>0</v>
      </c>
      <c r="K196" s="24">
        <v>0</v>
      </c>
      <c r="L196" s="24">
        <v>0</v>
      </c>
      <c r="M196" s="24">
        <v>0</v>
      </c>
    </row>
    <row r="197" spans="1:15" ht="14.4" hidden="1" x14ac:dyDescent="0.25">
      <c r="A197" s="63"/>
      <c r="B197" s="60"/>
      <c r="C197" s="60"/>
      <c r="D197" s="206"/>
      <c r="E197" s="60"/>
      <c r="F197" s="60"/>
      <c r="G197" s="14" t="s">
        <v>37</v>
      </c>
      <c r="H197" s="17">
        <f t="shared" si="52"/>
        <v>0</v>
      </c>
      <c r="I197" s="17">
        <f t="shared" ref="I197" si="53">K197+L197+M197</f>
        <v>0</v>
      </c>
      <c r="J197" s="17">
        <f t="shared" ref="J197" si="54">L197+M197+N197</f>
        <v>0</v>
      </c>
      <c r="K197" s="17">
        <f t="shared" ref="K197" si="55">M197+N197+O197</f>
        <v>0</v>
      </c>
      <c r="L197" s="17">
        <f t="shared" ref="L197" si="56">N197+O197+P197</f>
        <v>0</v>
      </c>
      <c r="M197" s="17">
        <f t="shared" ref="M197" si="57">O197+P197+Q197</f>
        <v>0</v>
      </c>
    </row>
    <row r="198" spans="1:15" ht="15" hidden="1" x14ac:dyDescent="0.25">
      <c r="A198" s="69"/>
      <c r="B198" s="68"/>
      <c r="C198" s="68"/>
      <c r="D198" s="206"/>
      <c r="E198" s="68"/>
      <c r="F198" s="68"/>
      <c r="G198" s="14" t="s">
        <v>38</v>
      </c>
      <c r="H198" s="17">
        <f t="shared" si="52"/>
        <v>0</v>
      </c>
      <c r="I198" s="17">
        <v>0</v>
      </c>
      <c r="J198" s="17">
        <v>0</v>
      </c>
      <c r="K198" s="17">
        <v>0</v>
      </c>
      <c r="L198" s="17">
        <v>0</v>
      </c>
      <c r="M198" s="17">
        <v>0</v>
      </c>
    </row>
    <row r="199" spans="1:15" ht="15" hidden="1" x14ac:dyDescent="0.25">
      <c r="A199" s="69"/>
      <c r="B199" s="68"/>
      <c r="C199" s="68"/>
      <c r="D199" s="68"/>
      <c r="E199" s="68"/>
      <c r="F199" s="68"/>
      <c r="G199" s="14" t="s">
        <v>57</v>
      </c>
      <c r="H199" s="17">
        <f t="shared" si="52"/>
        <v>0</v>
      </c>
      <c r="I199" s="17">
        <v>0</v>
      </c>
      <c r="J199" s="17">
        <v>0</v>
      </c>
      <c r="K199" s="17">
        <v>0</v>
      </c>
      <c r="L199" s="17">
        <v>0</v>
      </c>
      <c r="M199" s="17">
        <v>0</v>
      </c>
    </row>
    <row r="200" spans="1:15" ht="15" hidden="1" x14ac:dyDescent="0.25">
      <c r="A200" s="69"/>
      <c r="B200" s="68"/>
      <c r="C200" s="68"/>
      <c r="D200" s="68"/>
      <c r="E200" s="68"/>
      <c r="F200" s="68"/>
      <c r="G200" s="14" t="s">
        <v>58</v>
      </c>
      <c r="H200" s="17">
        <f t="shared" si="52"/>
        <v>0</v>
      </c>
      <c r="I200" s="17">
        <v>0</v>
      </c>
      <c r="J200" s="17">
        <v>0</v>
      </c>
      <c r="K200" s="17">
        <f>115000+500-115500</f>
        <v>0</v>
      </c>
      <c r="L200" s="17">
        <f>148769.4-115000-541.6+29.3-24420.1-1907.4-6929.6</f>
        <v>0</v>
      </c>
      <c r="M200" s="17">
        <v>0</v>
      </c>
    </row>
    <row r="201" spans="1:15" ht="15" hidden="1" x14ac:dyDescent="0.25">
      <c r="A201" s="88"/>
      <c r="B201" s="87"/>
      <c r="C201" s="87"/>
      <c r="D201" s="87"/>
      <c r="E201" s="87"/>
      <c r="F201" s="87"/>
      <c r="G201" s="14" t="s">
        <v>60</v>
      </c>
      <c r="H201" s="17">
        <f t="shared" si="52"/>
        <v>0</v>
      </c>
      <c r="I201" s="17">
        <v>0</v>
      </c>
      <c r="J201" s="17">
        <v>0</v>
      </c>
      <c r="K201" s="17">
        <v>0</v>
      </c>
      <c r="L201" s="17">
        <v>0</v>
      </c>
      <c r="M201" s="17">
        <v>0</v>
      </c>
    </row>
    <row r="202" spans="1:15" ht="15" hidden="1" x14ac:dyDescent="0.25">
      <c r="A202" s="30"/>
      <c r="B202" s="31"/>
      <c r="C202" s="31"/>
      <c r="D202" s="31"/>
      <c r="E202" s="31"/>
      <c r="F202" s="52"/>
      <c r="G202" s="26" t="s">
        <v>61</v>
      </c>
      <c r="H202" s="24">
        <f t="shared" si="52"/>
        <v>0</v>
      </c>
      <c r="I202" s="24">
        <v>0</v>
      </c>
      <c r="J202" s="24">
        <v>0</v>
      </c>
      <c r="K202" s="24">
        <v>0</v>
      </c>
      <c r="L202" s="24">
        <v>0</v>
      </c>
      <c r="M202" s="24">
        <v>0</v>
      </c>
    </row>
    <row r="203" spans="1:15" ht="15" hidden="1" x14ac:dyDescent="0.25">
      <c r="A203" s="16"/>
      <c r="B203" s="85"/>
      <c r="C203" s="85"/>
      <c r="D203" s="85"/>
      <c r="E203" s="85"/>
      <c r="F203" s="84"/>
      <c r="G203" s="14" t="s">
        <v>62</v>
      </c>
      <c r="H203" s="17">
        <f t="shared" si="52"/>
        <v>0</v>
      </c>
      <c r="I203" s="17">
        <v>0</v>
      </c>
      <c r="J203" s="17">
        <v>0</v>
      </c>
      <c r="K203" s="17">
        <v>0</v>
      </c>
      <c r="L203" s="17">
        <v>0</v>
      </c>
      <c r="M203" s="17">
        <v>0</v>
      </c>
    </row>
    <row r="204" spans="1:15" ht="86.4" hidden="1" x14ac:dyDescent="0.25">
      <c r="A204" s="44" t="s">
        <v>98</v>
      </c>
      <c r="B204" s="42" t="s">
        <v>30</v>
      </c>
      <c r="C204" s="42" t="s">
        <v>31</v>
      </c>
      <c r="D204" s="42" t="s">
        <v>32</v>
      </c>
      <c r="E204" s="42" t="s">
        <v>14</v>
      </c>
      <c r="F204" s="83" t="s">
        <v>39</v>
      </c>
      <c r="G204" s="13" t="s">
        <v>93</v>
      </c>
      <c r="H204" s="17">
        <f>SUM(J204:M204)</f>
        <v>322.60000000000002</v>
      </c>
      <c r="I204" s="17">
        <f>I205+I207+I208+I209+I210+I211+I212+I213+I214+I215+I216+I217</f>
        <v>0</v>
      </c>
      <c r="J204" s="17">
        <f t="shared" ref="J204:N204" si="58">J205+J207+J208+J209+J210+J211+J212+J213+J214+J215+J216+J217</f>
        <v>0</v>
      </c>
      <c r="K204" s="17">
        <f t="shared" si="58"/>
        <v>0</v>
      </c>
      <c r="L204" s="17">
        <f t="shared" si="58"/>
        <v>322.60000000000002</v>
      </c>
      <c r="M204" s="17">
        <f t="shared" si="58"/>
        <v>0</v>
      </c>
      <c r="N204" s="28">
        <f t="shared" si="58"/>
        <v>0</v>
      </c>
      <c r="O204" s="29"/>
    </row>
    <row r="205" spans="1:15" ht="14.4" hidden="1" x14ac:dyDescent="0.25">
      <c r="A205" s="44"/>
      <c r="B205" s="42"/>
      <c r="C205" s="42"/>
      <c r="D205" s="42"/>
      <c r="E205" s="42"/>
      <c r="F205" s="60"/>
      <c r="G205" s="14" t="s">
        <v>9</v>
      </c>
      <c r="H205" s="17">
        <f t="shared" ref="H205:H217" si="59">SUM(J205:M205)</f>
        <v>322.60000000000002</v>
      </c>
      <c r="I205" s="17">
        <f t="shared" ref="I205:M205" si="60">I206</f>
        <v>0</v>
      </c>
      <c r="J205" s="17">
        <f t="shared" si="60"/>
        <v>0</v>
      </c>
      <c r="K205" s="17">
        <f t="shared" si="60"/>
        <v>0</v>
      </c>
      <c r="L205" s="17">
        <f>L206</f>
        <v>322.60000000000002</v>
      </c>
      <c r="M205" s="17">
        <f t="shared" si="60"/>
        <v>0</v>
      </c>
    </row>
    <row r="206" spans="1:15" ht="72" hidden="1" x14ac:dyDescent="0.25">
      <c r="A206" s="44"/>
      <c r="B206" s="42"/>
      <c r="C206" s="42"/>
      <c r="D206" s="42"/>
      <c r="E206" s="42"/>
      <c r="F206" s="60"/>
      <c r="G206" s="15" t="s">
        <v>35</v>
      </c>
      <c r="H206" s="35">
        <f t="shared" si="59"/>
        <v>322.60000000000002</v>
      </c>
      <c r="I206" s="35">
        <v>0</v>
      </c>
      <c r="J206" s="35">
        <v>0</v>
      </c>
      <c r="K206" s="35">
        <v>0</v>
      </c>
      <c r="L206" s="35">
        <v>322.60000000000002</v>
      </c>
      <c r="M206" s="35">
        <v>0</v>
      </c>
    </row>
    <row r="207" spans="1:15" ht="15" hidden="1" x14ac:dyDescent="0.25">
      <c r="A207" s="43"/>
      <c r="B207" s="72"/>
      <c r="C207" s="72"/>
      <c r="D207" s="72"/>
      <c r="E207" s="72"/>
      <c r="F207" s="68"/>
      <c r="G207" s="14" t="s">
        <v>29</v>
      </c>
      <c r="H207" s="17">
        <f t="shared" si="59"/>
        <v>0</v>
      </c>
      <c r="I207" s="17">
        <v>0</v>
      </c>
      <c r="J207" s="17">
        <v>0</v>
      </c>
      <c r="K207" s="17">
        <v>0</v>
      </c>
      <c r="L207" s="17">
        <v>0</v>
      </c>
      <c r="M207" s="17">
        <v>0</v>
      </c>
      <c r="N207" s="17">
        <v>0</v>
      </c>
    </row>
    <row r="208" spans="1:15" ht="15" hidden="1" x14ac:dyDescent="0.25">
      <c r="A208" s="43"/>
      <c r="B208" s="72"/>
      <c r="C208" s="72"/>
      <c r="D208" s="72"/>
      <c r="E208" s="72"/>
      <c r="F208" s="68"/>
      <c r="G208" s="14" t="s">
        <v>11</v>
      </c>
      <c r="H208" s="17">
        <f t="shared" si="59"/>
        <v>0</v>
      </c>
      <c r="I208" s="17">
        <v>0</v>
      </c>
      <c r="J208" s="17">
        <v>0</v>
      </c>
      <c r="K208" s="17">
        <v>0</v>
      </c>
      <c r="L208" s="17">
        <v>0</v>
      </c>
      <c r="M208" s="17">
        <v>0</v>
      </c>
      <c r="N208" s="17">
        <v>0</v>
      </c>
    </row>
    <row r="209" spans="1:14" ht="15" hidden="1" x14ac:dyDescent="0.25">
      <c r="A209" s="43"/>
      <c r="B209" s="72"/>
      <c r="C209" s="72"/>
      <c r="D209" s="72"/>
      <c r="E209" s="72"/>
      <c r="F209" s="68"/>
      <c r="G209" s="14" t="s">
        <v>36</v>
      </c>
      <c r="H209" s="17">
        <f t="shared" si="59"/>
        <v>0</v>
      </c>
      <c r="I209" s="17">
        <v>0</v>
      </c>
      <c r="J209" s="17">
        <v>0</v>
      </c>
      <c r="K209" s="17">
        <v>0</v>
      </c>
      <c r="L209" s="17">
        <v>0</v>
      </c>
      <c r="M209" s="17">
        <v>0</v>
      </c>
      <c r="N209" s="17">
        <v>0</v>
      </c>
    </row>
    <row r="210" spans="1:14" ht="15" hidden="1" x14ac:dyDescent="0.25">
      <c r="A210" s="43"/>
      <c r="B210" s="72"/>
      <c r="C210" s="72"/>
      <c r="D210" s="72"/>
      <c r="E210" s="72"/>
      <c r="F210" s="68"/>
      <c r="G210" s="14" t="s">
        <v>38</v>
      </c>
      <c r="H210" s="17">
        <f t="shared" si="59"/>
        <v>0</v>
      </c>
      <c r="I210" s="17">
        <v>0</v>
      </c>
      <c r="J210" s="17">
        <v>0</v>
      </c>
      <c r="K210" s="17">
        <v>0</v>
      </c>
      <c r="L210" s="17">
        <v>0</v>
      </c>
      <c r="M210" s="17">
        <v>0</v>
      </c>
      <c r="N210" s="17">
        <v>0</v>
      </c>
    </row>
    <row r="211" spans="1:14" ht="15" hidden="1" x14ac:dyDescent="0.25">
      <c r="A211" s="43"/>
      <c r="B211" s="72"/>
      <c r="C211" s="72"/>
      <c r="D211" s="72"/>
      <c r="E211" s="72"/>
      <c r="F211" s="68"/>
      <c r="G211" s="14" t="s">
        <v>37</v>
      </c>
      <c r="H211" s="17">
        <f t="shared" si="59"/>
        <v>0</v>
      </c>
      <c r="I211" s="17">
        <v>0</v>
      </c>
      <c r="J211" s="17">
        <v>0</v>
      </c>
      <c r="K211" s="17">
        <v>0</v>
      </c>
      <c r="L211" s="17">
        <v>0</v>
      </c>
      <c r="M211" s="17">
        <v>0</v>
      </c>
      <c r="N211" s="17">
        <v>0</v>
      </c>
    </row>
    <row r="212" spans="1:14" ht="15" hidden="1" x14ac:dyDescent="0.25">
      <c r="A212" s="43"/>
      <c r="B212" s="72"/>
      <c r="C212" s="72"/>
      <c r="D212" s="72"/>
      <c r="E212" s="72"/>
      <c r="F212" s="68"/>
      <c r="G212" s="14" t="s">
        <v>38</v>
      </c>
      <c r="H212" s="17">
        <f t="shared" si="59"/>
        <v>0</v>
      </c>
      <c r="I212" s="17">
        <v>0</v>
      </c>
      <c r="J212" s="17">
        <v>0</v>
      </c>
      <c r="K212" s="17">
        <v>0</v>
      </c>
      <c r="L212" s="17">
        <v>0</v>
      </c>
      <c r="M212" s="17">
        <v>0</v>
      </c>
      <c r="N212" s="17">
        <v>0</v>
      </c>
    </row>
    <row r="213" spans="1:14" ht="15" hidden="1" x14ac:dyDescent="0.25">
      <c r="A213" s="16"/>
      <c r="B213" s="73"/>
      <c r="C213" s="73"/>
      <c r="D213" s="73"/>
      <c r="E213" s="73"/>
      <c r="F213" s="71"/>
      <c r="G213" s="14" t="s">
        <v>64</v>
      </c>
      <c r="H213" s="17">
        <f t="shared" si="59"/>
        <v>0</v>
      </c>
      <c r="I213" s="17">
        <v>0</v>
      </c>
      <c r="J213" s="17">
        <v>0</v>
      </c>
      <c r="K213" s="17">
        <v>0</v>
      </c>
      <c r="L213" s="17">
        <v>0</v>
      </c>
      <c r="M213" s="17">
        <v>0</v>
      </c>
      <c r="N213" s="17">
        <v>0</v>
      </c>
    </row>
    <row r="214" spans="1:14" ht="15" hidden="1" x14ac:dyDescent="0.25">
      <c r="A214" s="30"/>
      <c r="B214" s="31"/>
      <c r="C214" s="31"/>
      <c r="D214" s="72"/>
      <c r="E214" s="72"/>
      <c r="F214" s="68"/>
      <c r="G214" s="14" t="s">
        <v>58</v>
      </c>
      <c r="H214" s="17">
        <f t="shared" si="59"/>
        <v>0</v>
      </c>
      <c r="I214" s="17">
        <v>0</v>
      </c>
      <c r="J214" s="17">
        <v>0</v>
      </c>
      <c r="K214" s="17">
        <v>0</v>
      </c>
      <c r="L214" s="17">
        <v>0</v>
      </c>
      <c r="M214" s="17">
        <v>0</v>
      </c>
      <c r="N214" s="17">
        <v>0</v>
      </c>
    </row>
    <row r="215" spans="1:14" ht="15" hidden="1" x14ac:dyDescent="0.25">
      <c r="A215" s="43"/>
      <c r="B215" s="72"/>
      <c r="C215" s="72"/>
      <c r="D215" s="72"/>
      <c r="E215" s="72"/>
      <c r="F215" s="68"/>
      <c r="G215" s="14" t="s">
        <v>60</v>
      </c>
      <c r="H215" s="17">
        <f t="shared" si="59"/>
        <v>0</v>
      </c>
      <c r="I215" s="17">
        <v>0</v>
      </c>
      <c r="J215" s="17">
        <v>0</v>
      </c>
      <c r="K215" s="17">
        <v>0</v>
      </c>
      <c r="L215" s="17">
        <v>0</v>
      </c>
      <c r="M215" s="17">
        <v>0</v>
      </c>
      <c r="N215" s="17">
        <v>0</v>
      </c>
    </row>
    <row r="216" spans="1:14" ht="15" hidden="1" x14ac:dyDescent="0.25">
      <c r="A216" s="43"/>
      <c r="B216" s="72"/>
      <c r="C216" s="72"/>
      <c r="D216" s="72"/>
      <c r="E216" s="72"/>
      <c r="F216" s="68"/>
      <c r="G216" s="14" t="s">
        <v>61</v>
      </c>
      <c r="H216" s="17">
        <f t="shared" si="59"/>
        <v>0</v>
      </c>
      <c r="I216" s="17">
        <v>0</v>
      </c>
      <c r="J216" s="17">
        <v>0</v>
      </c>
      <c r="K216" s="17">
        <v>0</v>
      </c>
      <c r="L216" s="17">
        <v>0</v>
      </c>
      <c r="M216" s="17">
        <v>0</v>
      </c>
      <c r="N216" s="17">
        <v>0</v>
      </c>
    </row>
    <row r="217" spans="1:14" ht="11.15" hidden="1" customHeight="1" x14ac:dyDescent="0.25">
      <c r="A217" s="43"/>
      <c r="B217" s="72"/>
      <c r="C217" s="72"/>
      <c r="D217" s="72"/>
      <c r="E217" s="72"/>
      <c r="F217" s="68"/>
      <c r="G217" s="14" t="s">
        <v>62</v>
      </c>
      <c r="H217" s="17">
        <f t="shared" si="59"/>
        <v>0</v>
      </c>
      <c r="I217" s="17">
        <v>0</v>
      </c>
      <c r="J217" s="17">
        <v>0</v>
      </c>
      <c r="K217" s="17">
        <v>0</v>
      </c>
      <c r="L217" s="17">
        <v>0</v>
      </c>
      <c r="M217" s="17">
        <v>0</v>
      </c>
      <c r="N217" s="17">
        <v>0</v>
      </c>
    </row>
    <row r="218" spans="1:14" ht="84" x14ac:dyDescent="0.3">
      <c r="A218" s="191" t="s">
        <v>94</v>
      </c>
      <c r="B218" s="130" t="s">
        <v>49</v>
      </c>
      <c r="C218" s="130" t="s">
        <v>42</v>
      </c>
      <c r="D218" s="145">
        <v>1556740.8</v>
      </c>
      <c r="E218" s="130" t="s">
        <v>43</v>
      </c>
      <c r="F218" s="130" t="s">
        <v>65</v>
      </c>
      <c r="G218" s="13" t="s">
        <v>93</v>
      </c>
      <c r="H218" s="17">
        <f>SUM(J218:M218)</f>
        <v>22443</v>
      </c>
      <c r="I218" s="17">
        <f>SUM(I219:I231)</f>
        <v>22443</v>
      </c>
      <c r="J218" s="17">
        <f t="shared" ref="J218:M218" si="61">SUM(J219:J231)</f>
        <v>0</v>
      </c>
      <c r="K218" s="17">
        <f t="shared" si="61"/>
        <v>0</v>
      </c>
      <c r="L218" s="17">
        <f t="shared" si="61"/>
        <v>22443</v>
      </c>
      <c r="M218" s="17">
        <f t="shared" si="61"/>
        <v>0</v>
      </c>
      <c r="N218" s="32"/>
    </row>
    <row r="219" spans="1:14" ht="14.4" customHeight="1" x14ac:dyDescent="0.3">
      <c r="A219" s="134"/>
      <c r="B219" s="135"/>
      <c r="C219" s="135"/>
      <c r="D219" s="135"/>
      <c r="E219" s="135"/>
      <c r="F219" s="135"/>
      <c r="G219" s="14" t="s">
        <v>25</v>
      </c>
      <c r="H219" s="17">
        <f t="shared" ref="H219:I231" si="62">SUM(J219:M219)</f>
        <v>0</v>
      </c>
      <c r="I219" s="17">
        <v>0</v>
      </c>
      <c r="J219" s="17">
        <v>0</v>
      </c>
      <c r="K219" s="17">
        <v>0</v>
      </c>
      <c r="L219" s="17">
        <v>0</v>
      </c>
      <c r="M219" s="17">
        <v>0</v>
      </c>
      <c r="N219" s="32"/>
    </row>
    <row r="220" spans="1:14" ht="14.4" customHeight="1" x14ac:dyDescent="0.3">
      <c r="A220" s="134"/>
      <c r="B220" s="135"/>
      <c r="C220" s="135"/>
      <c r="D220" s="135"/>
      <c r="E220" s="135"/>
      <c r="F220" s="135"/>
      <c r="G220" s="14" t="s">
        <v>29</v>
      </c>
      <c r="H220" s="17">
        <f t="shared" si="62"/>
        <v>0</v>
      </c>
      <c r="I220" s="17">
        <v>0</v>
      </c>
      <c r="J220" s="17">
        <v>0</v>
      </c>
      <c r="K220" s="17">
        <v>0</v>
      </c>
      <c r="L220" s="17">
        <v>0</v>
      </c>
      <c r="M220" s="17">
        <v>0</v>
      </c>
      <c r="N220" s="32"/>
    </row>
    <row r="221" spans="1:14" ht="14.4" customHeight="1" x14ac:dyDescent="0.3">
      <c r="A221" s="134"/>
      <c r="B221" s="135"/>
      <c r="C221" s="135"/>
      <c r="D221" s="135"/>
      <c r="E221" s="135"/>
      <c r="F221" s="135"/>
      <c r="G221" s="14" t="s">
        <v>11</v>
      </c>
      <c r="H221" s="17">
        <f t="shared" si="62"/>
        <v>0</v>
      </c>
      <c r="I221" s="17">
        <v>0</v>
      </c>
      <c r="J221" s="17">
        <v>0</v>
      </c>
      <c r="K221" s="17">
        <v>0</v>
      </c>
      <c r="L221" s="17">
        <v>0</v>
      </c>
      <c r="M221" s="17">
        <v>0</v>
      </c>
      <c r="N221" s="32"/>
    </row>
    <row r="222" spans="1:14" ht="14.4" customHeight="1" x14ac:dyDescent="0.3">
      <c r="A222" s="134"/>
      <c r="B222" s="135"/>
      <c r="C222" s="135"/>
      <c r="D222" s="135"/>
      <c r="E222" s="135"/>
      <c r="F222" s="135"/>
      <c r="G222" s="14" t="s">
        <v>36</v>
      </c>
      <c r="H222" s="17">
        <f t="shared" si="62"/>
        <v>12040</v>
      </c>
      <c r="I222" s="17">
        <f>21464.3-9674.3+1100-900+50</f>
        <v>12040</v>
      </c>
      <c r="J222" s="17">
        <v>0</v>
      </c>
      <c r="K222" s="17">
        <v>0</v>
      </c>
      <c r="L222" s="17">
        <v>12040</v>
      </c>
      <c r="M222" s="17">
        <v>0</v>
      </c>
      <c r="N222" s="32"/>
    </row>
    <row r="223" spans="1:14" ht="14.4" customHeight="1" x14ac:dyDescent="0.3">
      <c r="A223" s="135"/>
      <c r="B223" s="135"/>
      <c r="C223" s="135"/>
      <c r="D223" s="135"/>
      <c r="E223" s="135"/>
      <c r="F223" s="135"/>
      <c r="G223" s="14" t="s">
        <v>37</v>
      </c>
      <c r="H223" s="17">
        <f t="shared" si="62"/>
        <v>10403</v>
      </c>
      <c r="I223" s="17">
        <f t="shared" si="62"/>
        <v>10403</v>
      </c>
      <c r="J223" s="17">
        <v>0</v>
      </c>
      <c r="K223" s="17">
        <v>0</v>
      </c>
      <c r="L223" s="17">
        <v>10403</v>
      </c>
      <c r="M223" s="17">
        <v>0</v>
      </c>
      <c r="N223" s="32"/>
    </row>
    <row r="224" spans="1:14" ht="14.4" customHeight="1" x14ac:dyDescent="0.3">
      <c r="A224" s="135"/>
      <c r="B224" s="135"/>
      <c r="C224" s="135"/>
      <c r="D224" s="135"/>
      <c r="E224" s="135"/>
      <c r="F224" s="135"/>
      <c r="G224" s="14" t="s">
        <v>38</v>
      </c>
      <c r="H224" s="17">
        <f t="shared" si="62"/>
        <v>0</v>
      </c>
      <c r="I224" s="17">
        <v>0</v>
      </c>
      <c r="J224" s="17">
        <v>0</v>
      </c>
      <c r="K224" s="17">
        <v>0</v>
      </c>
      <c r="L224" s="17">
        <v>0</v>
      </c>
      <c r="M224" s="17">
        <v>0</v>
      </c>
      <c r="N224" s="32"/>
    </row>
    <row r="225" spans="1:14" ht="14.4" customHeight="1" x14ac:dyDescent="0.3">
      <c r="A225" s="134"/>
      <c r="B225" s="135"/>
      <c r="C225" s="135"/>
      <c r="D225" s="135"/>
      <c r="E225" s="135"/>
      <c r="F225" s="135"/>
      <c r="G225" s="14" t="s">
        <v>37</v>
      </c>
      <c r="H225" s="17">
        <f t="shared" si="62"/>
        <v>0</v>
      </c>
      <c r="I225" s="17">
        <v>0</v>
      </c>
      <c r="J225" s="17">
        <v>0</v>
      </c>
      <c r="K225" s="17">
        <v>0</v>
      </c>
      <c r="L225" s="17">
        <v>0</v>
      </c>
      <c r="M225" s="17">
        <v>0</v>
      </c>
      <c r="N225" s="32"/>
    </row>
    <row r="226" spans="1:14" ht="14.4" customHeight="1" x14ac:dyDescent="0.3">
      <c r="A226" s="134"/>
      <c r="B226" s="135"/>
      <c r="C226" s="135"/>
      <c r="D226" s="135"/>
      <c r="E226" s="135"/>
      <c r="F226" s="135"/>
      <c r="G226" s="26" t="s">
        <v>38</v>
      </c>
      <c r="H226" s="17">
        <f t="shared" si="62"/>
        <v>0</v>
      </c>
      <c r="I226" s="17">
        <v>0</v>
      </c>
      <c r="J226" s="17">
        <v>0</v>
      </c>
      <c r="K226" s="17">
        <v>0</v>
      </c>
      <c r="L226" s="17">
        <v>0</v>
      </c>
      <c r="M226" s="17">
        <v>0</v>
      </c>
      <c r="N226" s="32"/>
    </row>
    <row r="227" spans="1:14" ht="14.4" customHeight="1" x14ac:dyDescent="0.3">
      <c r="A227" s="134"/>
      <c r="B227" s="135"/>
      <c r="C227" s="135"/>
      <c r="D227" s="135"/>
      <c r="E227" s="135"/>
      <c r="F227" s="135"/>
      <c r="G227" s="14" t="s">
        <v>64</v>
      </c>
      <c r="H227" s="17">
        <f t="shared" si="62"/>
        <v>0</v>
      </c>
      <c r="I227" s="17">
        <v>0</v>
      </c>
      <c r="J227" s="17">
        <v>0</v>
      </c>
      <c r="K227" s="17">
        <v>0</v>
      </c>
      <c r="L227" s="17">
        <v>0</v>
      </c>
      <c r="M227" s="17">
        <v>0</v>
      </c>
      <c r="N227" s="32"/>
    </row>
    <row r="228" spans="1:14" ht="14.4" customHeight="1" x14ac:dyDescent="0.3">
      <c r="A228" s="134"/>
      <c r="B228" s="135"/>
      <c r="C228" s="135"/>
      <c r="D228" s="135"/>
      <c r="E228" s="135"/>
      <c r="F228" s="135"/>
      <c r="G228" s="14" t="s">
        <v>58</v>
      </c>
      <c r="H228" s="17">
        <f t="shared" si="62"/>
        <v>0</v>
      </c>
      <c r="I228" s="17">
        <v>0</v>
      </c>
      <c r="J228" s="17">
        <v>0</v>
      </c>
      <c r="K228" s="17">
        <v>0</v>
      </c>
      <c r="L228" s="17">
        <v>0</v>
      </c>
      <c r="M228" s="17">
        <v>0</v>
      </c>
      <c r="N228" s="32"/>
    </row>
    <row r="229" spans="1:14" ht="14.4" customHeight="1" x14ac:dyDescent="0.3">
      <c r="A229" s="134"/>
      <c r="B229" s="135"/>
      <c r="C229" s="135"/>
      <c r="D229" s="135"/>
      <c r="E229" s="135"/>
      <c r="F229" s="135"/>
      <c r="G229" s="26" t="s">
        <v>60</v>
      </c>
      <c r="H229" s="24">
        <f t="shared" si="62"/>
        <v>0</v>
      </c>
      <c r="I229" s="24">
        <v>0</v>
      </c>
      <c r="J229" s="24">
        <v>0</v>
      </c>
      <c r="K229" s="24">
        <v>0</v>
      </c>
      <c r="L229" s="24">
        <v>0</v>
      </c>
      <c r="M229" s="24">
        <v>0</v>
      </c>
      <c r="N229" s="32"/>
    </row>
    <row r="230" spans="1:14" ht="21" customHeight="1" x14ac:dyDescent="0.3">
      <c r="A230" s="199"/>
      <c r="B230" s="218"/>
      <c r="C230" s="135"/>
      <c r="D230" s="199"/>
      <c r="E230" s="199"/>
      <c r="F230" s="199"/>
      <c r="G230" s="14" t="s">
        <v>61</v>
      </c>
      <c r="H230" s="17">
        <f t="shared" si="62"/>
        <v>0</v>
      </c>
      <c r="I230" s="17">
        <v>0</v>
      </c>
      <c r="J230" s="17">
        <v>0</v>
      </c>
      <c r="K230" s="17">
        <v>0</v>
      </c>
      <c r="L230" s="17">
        <v>0</v>
      </c>
      <c r="M230" s="17">
        <v>0</v>
      </c>
      <c r="N230" s="32"/>
    </row>
    <row r="231" spans="1:14" ht="14.5" x14ac:dyDescent="0.3">
      <c r="A231" s="200"/>
      <c r="B231" s="219"/>
      <c r="C231" s="136"/>
      <c r="D231" s="200"/>
      <c r="E231" s="200"/>
      <c r="F231" s="200"/>
      <c r="G231" s="14" t="s">
        <v>62</v>
      </c>
      <c r="H231" s="17">
        <f t="shared" si="62"/>
        <v>0</v>
      </c>
      <c r="I231" s="17">
        <v>0</v>
      </c>
      <c r="J231" s="17">
        <v>0</v>
      </c>
      <c r="K231" s="17">
        <v>0</v>
      </c>
      <c r="L231" s="17">
        <v>0</v>
      </c>
      <c r="M231" s="17">
        <v>0</v>
      </c>
      <c r="N231" s="32"/>
    </row>
    <row r="232" spans="1:14" ht="84" x14ac:dyDescent="0.3">
      <c r="A232" s="190" t="s">
        <v>95</v>
      </c>
      <c r="B232" s="60"/>
      <c r="C232" s="60"/>
      <c r="D232" s="60"/>
      <c r="E232" s="60"/>
      <c r="F232" s="60"/>
      <c r="G232" s="13" t="s">
        <v>93</v>
      </c>
      <c r="H232" s="17">
        <f>SUM(J232:M232)</f>
        <v>410787.39999999997</v>
      </c>
      <c r="I232" s="17">
        <f>SUM(I233:I243)</f>
        <v>0</v>
      </c>
      <c r="J232" s="17">
        <f t="shared" ref="J232:M232" si="63">SUM(J233:J243)</f>
        <v>0</v>
      </c>
      <c r="K232" s="17">
        <f t="shared" si="63"/>
        <v>390247.8</v>
      </c>
      <c r="L232" s="17">
        <f t="shared" si="63"/>
        <v>20539.599999999999</v>
      </c>
      <c r="M232" s="17">
        <f t="shared" si="63"/>
        <v>0</v>
      </c>
    </row>
    <row r="233" spans="1:14" ht="14.5" x14ac:dyDescent="0.3">
      <c r="A233" s="66"/>
      <c r="B233" s="81"/>
      <c r="C233" s="81"/>
      <c r="D233" s="81"/>
      <c r="E233" s="81"/>
      <c r="F233" s="81"/>
      <c r="G233" s="14" t="s">
        <v>25</v>
      </c>
      <c r="H233" s="17">
        <f>SUM(J233:M233)</f>
        <v>0</v>
      </c>
      <c r="I233" s="17">
        <f>I245</f>
        <v>0</v>
      </c>
      <c r="J233" s="17">
        <f>J245</f>
        <v>0</v>
      </c>
      <c r="K233" s="17">
        <f t="shared" ref="K233:M233" si="64">K245</f>
        <v>0</v>
      </c>
      <c r="L233" s="17">
        <f t="shared" si="64"/>
        <v>0</v>
      </c>
      <c r="M233" s="17">
        <f t="shared" si="64"/>
        <v>0</v>
      </c>
    </row>
    <row r="234" spans="1:14" ht="14.5" x14ac:dyDescent="0.3">
      <c r="A234" s="66"/>
      <c r="B234" s="81"/>
      <c r="C234" s="81"/>
      <c r="D234" s="81"/>
      <c r="E234" s="81"/>
      <c r="F234" s="81"/>
      <c r="G234" s="14" t="s">
        <v>29</v>
      </c>
      <c r="H234" s="17">
        <f t="shared" ref="H234:H243" si="65">SUM(J234:M234)</f>
        <v>0</v>
      </c>
      <c r="I234" s="17">
        <f t="shared" ref="I234:M234" si="66">I246</f>
        <v>0</v>
      </c>
      <c r="J234" s="17">
        <f t="shared" si="66"/>
        <v>0</v>
      </c>
      <c r="K234" s="17">
        <f t="shared" si="66"/>
        <v>0</v>
      </c>
      <c r="L234" s="17">
        <f t="shared" si="66"/>
        <v>0</v>
      </c>
      <c r="M234" s="17">
        <f t="shared" si="66"/>
        <v>0</v>
      </c>
    </row>
    <row r="235" spans="1:14" ht="14.5" x14ac:dyDescent="0.3">
      <c r="A235" s="66"/>
      <c r="B235" s="81"/>
      <c r="C235" s="81"/>
      <c r="D235" s="81"/>
      <c r="E235" s="81"/>
      <c r="F235" s="81"/>
      <c r="G235" s="14" t="s">
        <v>11</v>
      </c>
      <c r="H235" s="17">
        <f t="shared" si="65"/>
        <v>0</v>
      </c>
      <c r="I235" s="17">
        <f t="shared" ref="I235:M235" si="67">I247</f>
        <v>0</v>
      </c>
      <c r="J235" s="17">
        <f t="shared" si="67"/>
        <v>0</v>
      </c>
      <c r="K235" s="17">
        <f t="shared" si="67"/>
        <v>0</v>
      </c>
      <c r="L235" s="17">
        <f t="shared" si="67"/>
        <v>0</v>
      </c>
      <c r="M235" s="17">
        <f t="shared" si="67"/>
        <v>0</v>
      </c>
    </row>
    <row r="236" spans="1:14" ht="14.5" x14ac:dyDescent="0.3">
      <c r="A236" s="66"/>
      <c r="B236" s="81"/>
      <c r="C236" s="81"/>
      <c r="D236" s="81"/>
      <c r="E236" s="81"/>
      <c r="F236" s="81"/>
      <c r="G236" s="14" t="s">
        <v>36</v>
      </c>
      <c r="H236" s="17">
        <f t="shared" si="65"/>
        <v>352849.89999999997</v>
      </c>
      <c r="I236" s="17">
        <f t="shared" ref="I236:M236" si="68">I248</f>
        <v>0</v>
      </c>
      <c r="J236" s="17">
        <f t="shared" si="68"/>
        <v>0</v>
      </c>
      <c r="K236" s="17">
        <f>K248</f>
        <v>335207.3</v>
      </c>
      <c r="L236" s="17">
        <f t="shared" si="68"/>
        <v>17642.599999999999</v>
      </c>
      <c r="M236" s="17">
        <f t="shared" si="68"/>
        <v>0</v>
      </c>
    </row>
    <row r="237" spans="1:14" ht="14.5" x14ac:dyDescent="0.3">
      <c r="A237" s="66"/>
      <c r="B237" s="81"/>
      <c r="C237" s="81"/>
      <c r="D237" s="81"/>
      <c r="E237" s="81"/>
      <c r="F237" s="81"/>
      <c r="G237" s="14" t="s">
        <v>37</v>
      </c>
      <c r="H237" s="17">
        <f t="shared" si="65"/>
        <v>57937.5</v>
      </c>
      <c r="I237" s="17">
        <f t="shared" ref="I237:M237" si="69">I249</f>
        <v>0</v>
      </c>
      <c r="J237" s="17">
        <f t="shared" si="69"/>
        <v>0</v>
      </c>
      <c r="K237" s="17">
        <f t="shared" si="69"/>
        <v>55040.5</v>
      </c>
      <c r="L237" s="17">
        <f t="shared" si="69"/>
        <v>2897</v>
      </c>
      <c r="M237" s="17">
        <f t="shared" si="69"/>
        <v>0</v>
      </c>
    </row>
    <row r="238" spans="1:14" ht="14.5" x14ac:dyDescent="0.3">
      <c r="A238" s="66"/>
      <c r="B238" s="81"/>
      <c r="C238" s="81"/>
      <c r="D238" s="81"/>
      <c r="E238" s="81"/>
      <c r="F238" s="81"/>
      <c r="G238" s="14" t="s">
        <v>38</v>
      </c>
      <c r="H238" s="17">
        <f t="shared" si="65"/>
        <v>0</v>
      </c>
      <c r="I238" s="17">
        <f t="shared" ref="I238:M238" si="70">I250</f>
        <v>0</v>
      </c>
      <c r="J238" s="17">
        <f t="shared" si="70"/>
        <v>0</v>
      </c>
      <c r="K238" s="17">
        <f t="shared" si="70"/>
        <v>0</v>
      </c>
      <c r="L238" s="17">
        <f t="shared" si="70"/>
        <v>0</v>
      </c>
      <c r="M238" s="17">
        <f t="shared" si="70"/>
        <v>0</v>
      </c>
    </row>
    <row r="239" spans="1:14" ht="14.5" x14ac:dyDescent="0.3">
      <c r="A239" s="66"/>
      <c r="B239" s="81"/>
      <c r="C239" s="81"/>
      <c r="D239" s="81"/>
      <c r="E239" s="81"/>
      <c r="F239" s="81"/>
      <c r="G239" s="14" t="s">
        <v>64</v>
      </c>
      <c r="H239" s="17">
        <f t="shared" si="65"/>
        <v>0</v>
      </c>
      <c r="I239" s="17">
        <f t="shared" ref="I239:M239" si="71">I251</f>
        <v>0</v>
      </c>
      <c r="J239" s="17">
        <f t="shared" si="71"/>
        <v>0</v>
      </c>
      <c r="K239" s="17">
        <f t="shared" si="71"/>
        <v>0</v>
      </c>
      <c r="L239" s="17">
        <f t="shared" si="71"/>
        <v>0</v>
      </c>
      <c r="M239" s="17">
        <f t="shared" si="71"/>
        <v>0</v>
      </c>
    </row>
    <row r="240" spans="1:14" ht="14.5" x14ac:dyDescent="0.3">
      <c r="A240" s="66"/>
      <c r="B240" s="81"/>
      <c r="C240" s="81"/>
      <c r="D240" s="81"/>
      <c r="E240" s="81"/>
      <c r="F240" s="81"/>
      <c r="G240" s="14" t="s">
        <v>58</v>
      </c>
      <c r="H240" s="17">
        <f t="shared" si="65"/>
        <v>0</v>
      </c>
      <c r="I240" s="17">
        <f t="shared" ref="I240:M240" si="72">I252</f>
        <v>0</v>
      </c>
      <c r="J240" s="17">
        <f t="shared" si="72"/>
        <v>0</v>
      </c>
      <c r="K240" s="17">
        <f t="shared" si="72"/>
        <v>0</v>
      </c>
      <c r="L240" s="17">
        <f t="shared" si="72"/>
        <v>0</v>
      </c>
      <c r="M240" s="17">
        <f t="shared" si="72"/>
        <v>0</v>
      </c>
    </row>
    <row r="241" spans="1:13" ht="14.5" x14ac:dyDescent="0.3">
      <c r="A241" s="66"/>
      <c r="B241" s="81"/>
      <c r="C241" s="81"/>
      <c r="D241" s="81"/>
      <c r="E241" s="81"/>
      <c r="F241" s="81"/>
      <c r="G241" s="14" t="s">
        <v>60</v>
      </c>
      <c r="H241" s="17">
        <f t="shared" si="65"/>
        <v>0</v>
      </c>
      <c r="I241" s="17">
        <f t="shared" ref="I241:M241" si="73">I253</f>
        <v>0</v>
      </c>
      <c r="J241" s="17">
        <f t="shared" si="73"/>
        <v>0</v>
      </c>
      <c r="K241" s="17">
        <f t="shared" si="73"/>
        <v>0</v>
      </c>
      <c r="L241" s="17">
        <f t="shared" si="73"/>
        <v>0</v>
      </c>
      <c r="M241" s="17">
        <f t="shared" si="73"/>
        <v>0</v>
      </c>
    </row>
    <row r="242" spans="1:13" ht="14.5" x14ac:dyDescent="0.3">
      <c r="A242" s="66"/>
      <c r="B242" s="81"/>
      <c r="C242" s="81"/>
      <c r="D242" s="81"/>
      <c r="E242" s="81"/>
      <c r="F242" s="81"/>
      <c r="G242" s="14" t="s">
        <v>61</v>
      </c>
      <c r="H242" s="17">
        <f t="shared" si="65"/>
        <v>0</v>
      </c>
      <c r="I242" s="17">
        <f t="shared" ref="I242:M242" si="74">I254</f>
        <v>0</v>
      </c>
      <c r="J242" s="17">
        <f t="shared" si="74"/>
        <v>0</v>
      </c>
      <c r="K242" s="17">
        <f t="shared" si="74"/>
        <v>0</v>
      </c>
      <c r="L242" s="17">
        <f t="shared" si="74"/>
        <v>0</v>
      </c>
      <c r="M242" s="17">
        <f t="shared" si="74"/>
        <v>0</v>
      </c>
    </row>
    <row r="243" spans="1:13" ht="14.5" x14ac:dyDescent="0.3">
      <c r="A243" s="98"/>
      <c r="B243" s="101"/>
      <c r="C243" s="101"/>
      <c r="D243" s="101"/>
      <c r="E243" s="101"/>
      <c r="F243" s="101"/>
      <c r="G243" s="14" t="s">
        <v>62</v>
      </c>
      <c r="H243" s="17">
        <f t="shared" si="65"/>
        <v>0</v>
      </c>
      <c r="I243" s="17">
        <f t="shared" ref="I243:M243" si="75">I255</f>
        <v>0</v>
      </c>
      <c r="J243" s="17">
        <f t="shared" si="75"/>
        <v>0</v>
      </c>
      <c r="K243" s="17">
        <f t="shared" si="75"/>
        <v>0</v>
      </c>
      <c r="L243" s="17">
        <f t="shared" si="75"/>
        <v>0</v>
      </c>
      <c r="M243" s="17">
        <f t="shared" si="75"/>
        <v>0</v>
      </c>
    </row>
    <row r="244" spans="1:13" ht="89.25" customHeight="1" x14ac:dyDescent="0.3">
      <c r="A244" s="75" t="s">
        <v>77</v>
      </c>
      <c r="B244" s="209" t="s">
        <v>21</v>
      </c>
      <c r="C244" s="209" t="s">
        <v>28</v>
      </c>
      <c r="D244" s="106">
        <v>372226.58</v>
      </c>
      <c r="E244" s="167" t="s">
        <v>41</v>
      </c>
      <c r="F244" s="159" t="s">
        <v>46</v>
      </c>
      <c r="G244" s="13" t="s">
        <v>92</v>
      </c>
      <c r="H244" s="17">
        <f>SUM(J244:M244)</f>
        <v>410787.39999999997</v>
      </c>
      <c r="I244" s="17">
        <f>SUM(I245:I255)</f>
        <v>0</v>
      </c>
      <c r="J244" s="17">
        <f t="shared" ref="J244:M244" si="76">SUM(J245:J255)</f>
        <v>0</v>
      </c>
      <c r="K244" s="17">
        <f t="shared" si="76"/>
        <v>390247.8</v>
      </c>
      <c r="L244" s="17">
        <f t="shared" si="76"/>
        <v>20539.599999999999</v>
      </c>
      <c r="M244" s="17">
        <f t="shared" si="76"/>
        <v>0</v>
      </c>
    </row>
    <row r="245" spans="1:13" ht="16.399999999999999" customHeight="1" x14ac:dyDescent="0.3">
      <c r="A245" s="210"/>
      <c r="B245" s="210"/>
      <c r="C245" s="210"/>
      <c r="D245" s="212"/>
      <c r="E245" s="210"/>
      <c r="F245" s="198"/>
      <c r="G245" s="14" t="s">
        <v>25</v>
      </c>
      <c r="H245" s="17">
        <f t="shared" ref="H245:H255" si="77">SUM(J245:M245)</f>
        <v>0</v>
      </c>
      <c r="I245" s="17">
        <v>0</v>
      </c>
      <c r="J245" s="17">
        <v>0</v>
      </c>
      <c r="K245" s="17">
        <v>0</v>
      </c>
      <c r="L245" s="17">
        <v>0</v>
      </c>
      <c r="M245" s="17">
        <v>0</v>
      </c>
    </row>
    <row r="246" spans="1:13" ht="18.399999999999999" customHeight="1" x14ac:dyDescent="0.3">
      <c r="A246" s="210"/>
      <c r="B246" s="210"/>
      <c r="C246" s="210"/>
      <c r="D246" s="212"/>
      <c r="E246" s="210"/>
      <c r="F246" s="198"/>
      <c r="G246" s="14" t="s">
        <v>29</v>
      </c>
      <c r="H246" s="17">
        <f t="shared" si="77"/>
        <v>0</v>
      </c>
      <c r="I246" s="17">
        <v>0</v>
      </c>
      <c r="J246" s="17">
        <v>0</v>
      </c>
      <c r="K246" s="17">
        <v>0</v>
      </c>
      <c r="L246" s="17">
        <v>0</v>
      </c>
      <c r="M246" s="17">
        <v>0</v>
      </c>
    </row>
    <row r="247" spans="1:13" ht="15" customHeight="1" x14ac:dyDescent="0.3">
      <c r="A247" s="170"/>
      <c r="B247" s="211"/>
      <c r="C247" s="211"/>
      <c r="D247" s="213"/>
      <c r="E247" s="171"/>
      <c r="F247" s="51"/>
      <c r="G247" s="14" t="s">
        <v>11</v>
      </c>
      <c r="H247" s="17">
        <f t="shared" si="77"/>
        <v>0</v>
      </c>
      <c r="I247" s="17">
        <v>0</v>
      </c>
      <c r="J247" s="17">
        <v>0</v>
      </c>
      <c r="K247" s="17">
        <v>0</v>
      </c>
      <c r="L247" s="17">
        <v>0</v>
      </c>
      <c r="M247" s="17">
        <v>0</v>
      </c>
    </row>
    <row r="248" spans="1:13" x14ac:dyDescent="0.3">
      <c r="A248" s="99"/>
      <c r="B248" s="100"/>
      <c r="C248" s="100"/>
      <c r="D248" s="100"/>
      <c r="E248" s="100"/>
      <c r="F248" s="91"/>
      <c r="G248" s="26" t="s">
        <v>36</v>
      </c>
      <c r="H248" s="24">
        <f t="shared" si="77"/>
        <v>352849.89999999997</v>
      </c>
      <c r="I248" s="24">
        <v>0</v>
      </c>
      <c r="J248" s="24">
        <v>0</v>
      </c>
      <c r="K248" s="24">
        <v>335207.3</v>
      </c>
      <c r="L248" s="24">
        <v>17642.599999999999</v>
      </c>
      <c r="M248" s="24">
        <v>0</v>
      </c>
    </row>
    <row r="249" spans="1:13" x14ac:dyDescent="0.3">
      <c r="A249" s="99"/>
      <c r="B249" s="100"/>
      <c r="C249" s="100"/>
      <c r="D249" s="100"/>
      <c r="E249" s="100"/>
      <c r="F249" s="91"/>
      <c r="G249" s="14" t="s">
        <v>37</v>
      </c>
      <c r="H249" s="17">
        <f t="shared" si="77"/>
        <v>57937.5</v>
      </c>
      <c r="I249" s="17">
        <v>0</v>
      </c>
      <c r="J249" s="17">
        <v>0</v>
      </c>
      <c r="K249" s="17">
        <v>55040.5</v>
      </c>
      <c r="L249" s="17">
        <v>2897</v>
      </c>
      <c r="M249" s="17">
        <v>0</v>
      </c>
    </row>
    <row r="250" spans="1:13" ht="14.5" x14ac:dyDescent="0.3">
      <c r="A250" s="43"/>
      <c r="B250" s="102"/>
      <c r="C250" s="102"/>
      <c r="D250" s="102"/>
      <c r="E250" s="102"/>
      <c r="F250" s="103"/>
      <c r="G250" s="14" t="s">
        <v>38</v>
      </c>
      <c r="H250" s="17">
        <f t="shared" si="77"/>
        <v>0</v>
      </c>
      <c r="I250" s="17">
        <v>0</v>
      </c>
      <c r="J250" s="17">
        <v>0</v>
      </c>
      <c r="K250" s="17">
        <v>0</v>
      </c>
      <c r="L250" s="17">
        <v>0</v>
      </c>
      <c r="M250" s="17">
        <v>0</v>
      </c>
    </row>
    <row r="251" spans="1:13" ht="14.5" x14ac:dyDescent="0.3">
      <c r="A251" s="43"/>
      <c r="B251" s="102"/>
      <c r="C251" s="102"/>
      <c r="D251" s="102"/>
      <c r="E251" s="102"/>
      <c r="F251" s="103"/>
      <c r="G251" s="14" t="s">
        <v>57</v>
      </c>
      <c r="H251" s="17">
        <f t="shared" si="77"/>
        <v>0</v>
      </c>
      <c r="I251" s="17">
        <v>0</v>
      </c>
      <c r="J251" s="17">
        <v>0</v>
      </c>
      <c r="K251" s="17">
        <v>0</v>
      </c>
      <c r="L251" s="17">
        <v>0</v>
      </c>
      <c r="M251" s="17">
        <v>0</v>
      </c>
    </row>
    <row r="252" spans="1:13" ht="14.5" x14ac:dyDescent="0.3">
      <c r="A252" s="43"/>
      <c r="B252" s="102"/>
      <c r="C252" s="102"/>
      <c r="D252" s="102"/>
      <c r="E252" s="102"/>
      <c r="F252" s="103"/>
      <c r="G252" s="14" t="s">
        <v>58</v>
      </c>
      <c r="H252" s="17">
        <f t="shared" si="77"/>
        <v>0</v>
      </c>
      <c r="I252" s="17">
        <v>0</v>
      </c>
      <c r="J252" s="17">
        <v>0</v>
      </c>
      <c r="K252" s="17">
        <v>0</v>
      </c>
      <c r="L252" s="17">
        <v>0</v>
      </c>
      <c r="M252" s="17">
        <v>0</v>
      </c>
    </row>
    <row r="253" spans="1:13" ht="14.5" x14ac:dyDescent="0.3">
      <c r="A253" s="43"/>
      <c r="B253" s="102"/>
      <c r="C253" s="102"/>
      <c r="D253" s="102"/>
      <c r="E253" s="102"/>
      <c r="F253" s="103"/>
      <c r="G253" s="14" t="s">
        <v>60</v>
      </c>
      <c r="H253" s="17">
        <f t="shared" si="77"/>
        <v>0</v>
      </c>
      <c r="I253" s="17">
        <v>0</v>
      </c>
      <c r="J253" s="17">
        <v>0</v>
      </c>
      <c r="K253" s="17">
        <v>0</v>
      </c>
      <c r="L253" s="17">
        <v>0</v>
      </c>
      <c r="M253" s="17">
        <v>0</v>
      </c>
    </row>
    <row r="254" spans="1:13" ht="14.5" x14ac:dyDescent="0.3">
      <c r="A254" s="43"/>
      <c r="B254" s="102"/>
      <c r="C254" s="102"/>
      <c r="D254" s="102"/>
      <c r="E254" s="102"/>
      <c r="F254" s="103"/>
      <c r="G254" s="14" t="s">
        <v>61</v>
      </c>
      <c r="H254" s="17">
        <f t="shared" si="77"/>
        <v>0</v>
      </c>
      <c r="I254" s="17">
        <v>0</v>
      </c>
      <c r="J254" s="17">
        <v>0</v>
      </c>
      <c r="K254" s="17">
        <v>0</v>
      </c>
      <c r="L254" s="17">
        <v>0</v>
      </c>
      <c r="M254" s="17">
        <v>0</v>
      </c>
    </row>
    <row r="255" spans="1:13" ht="14.5" x14ac:dyDescent="0.3">
      <c r="A255" s="43"/>
      <c r="B255" s="102"/>
      <c r="C255" s="102"/>
      <c r="D255" s="102"/>
      <c r="E255" s="102"/>
      <c r="F255" s="135"/>
      <c r="G255" s="14" t="s">
        <v>62</v>
      </c>
      <c r="H255" s="17">
        <f t="shared" si="77"/>
        <v>0</v>
      </c>
      <c r="I255" s="17">
        <v>0</v>
      </c>
      <c r="J255" s="17">
        <v>0</v>
      </c>
      <c r="K255" s="17">
        <v>0</v>
      </c>
      <c r="L255" s="17">
        <v>0</v>
      </c>
      <c r="M255" s="17">
        <v>0</v>
      </c>
    </row>
    <row r="256" spans="1:13" ht="103.75" customHeight="1" x14ac:dyDescent="0.3">
      <c r="A256" s="144" t="s">
        <v>99</v>
      </c>
      <c r="B256" s="130"/>
      <c r="C256" s="130"/>
      <c r="D256" s="130"/>
      <c r="E256" s="130"/>
      <c r="F256" s="130"/>
      <c r="G256" s="13" t="s">
        <v>93</v>
      </c>
      <c r="H256" s="17">
        <f>SUM(J256:M256)</f>
        <v>265451.7</v>
      </c>
      <c r="I256" s="17">
        <f>SUM(I257:I267)</f>
        <v>0</v>
      </c>
      <c r="J256" s="17">
        <f t="shared" ref="J256:L256" si="78">SUM(J257:J267)</f>
        <v>0</v>
      </c>
      <c r="K256" s="17">
        <f t="shared" si="78"/>
        <v>250395.8</v>
      </c>
      <c r="L256" s="17">
        <f t="shared" si="78"/>
        <v>15055.9</v>
      </c>
      <c r="M256" s="17">
        <f t="shared" ref="M256" si="79">M260+M261</f>
        <v>0</v>
      </c>
    </row>
    <row r="257" spans="1:13" ht="14.4" customHeight="1" x14ac:dyDescent="0.3">
      <c r="A257" s="93"/>
      <c r="B257" s="94"/>
      <c r="C257" s="94"/>
      <c r="D257" s="94"/>
      <c r="E257" s="94"/>
      <c r="F257" s="94"/>
      <c r="G257" s="14" t="s">
        <v>25</v>
      </c>
      <c r="H257" s="17">
        <f>H269+H281</f>
        <v>0</v>
      </c>
      <c r="I257" s="17">
        <f>I269+I281</f>
        <v>0</v>
      </c>
      <c r="J257" s="17">
        <f>J269+J281</f>
        <v>0</v>
      </c>
      <c r="K257" s="17">
        <f t="shared" ref="K257:M257" si="80">K269+K281</f>
        <v>0</v>
      </c>
      <c r="L257" s="17">
        <f t="shared" si="80"/>
        <v>0</v>
      </c>
      <c r="M257" s="17">
        <f t="shared" si="80"/>
        <v>0</v>
      </c>
    </row>
    <row r="258" spans="1:13" ht="14.4" customHeight="1" x14ac:dyDescent="0.3">
      <c r="A258" s="93"/>
      <c r="B258" s="94"/>
      <c r="C258" s="94"/>
      <c r="D258" s="94"/>
      <c r="E258" s="94"/>
      <c r="F258" s="94"/>
      <c r="G258" s="14" t="s">
        <v>29</v>
      </c>
      <c r="H258" s="17">
        <f>H270+H282</f>
        <v>0</v>
      </c>
      <c r="I258" s="17">
        <f>I270+I282</f>
        <v>0</v>
      </c>
      <c r="J258" s="17">
        <f t="shared" ref="J258:M258" si="81">J270+J282</f>
        <v>0</v>
      </c>
      <c r="K258" s="17">
        <f t="shared" si="81"/>
        <v>0</v>
      </c>
      <c r="L258" s="17">
        <f t="shared" si="81"/>
        <v>0</v>
      </c>
      <c r="M258" s="17">
        <f t="shared" si="81"/>
        <v>0</v>
      </c>
    </row>
    <row r="259" spans="1:13" ht="14.4" customHeight="1" x14ac:dyDescent="0.3">
      <c r="A259" s="93"/>
      <c r="B259" s="94"/>
      <c r="C259" s="94"/>
      <c r="D259" s="94"/>
      <c r="E259" s="94"/>
      <c r="F259" s="94"/>
      <c r="G259" s="14" t="s">
        <v>11</v>
      </c>
      <c r="H259" s="17">
        <f t="shared" ref="H259:H267" si="82">H271+H283</f>
        <v>0</v>
      </c>
      <c r="I259" s="17">
        <f t="shared" ref="I259:M267" si="83">I271+I283</f>
        <v>0</v>
      </c>
      <c r="J259" s="17">
        <f t="shared" si="83"/>
        <v>0</v>
      </c>
      <c r="K259" s="17">
        <f t="shared" si="83"/>
        <v>0</v>
      </c>
      <c r="L259" s="17">
        <f t="shared" si="83"/>
        <v>0</v>
      </c>
      <c r="M259" s="17">
        <f t="shared" si="83"/>
        <v>0</v>
      </c>
    </row>
    <row r="260" spans="1:13" ht="14.4" customHeight="1" x14ac:dyDescent="0.3">
      <c r="A260" s="93"/>
      <c r="B260" s="94"/>
      <c r="C260" s="94"/>
      <c r="D260" s="94"/>
      <c r="E260" s="94"/>
      <c r="F260" s="94"/>
      <c r="G260" s="14" t="s">
        <v>36</v>
      </c>
      <c r="H260" s="17">
        <f t="shared" si="82"/>
        <v>161771.70000000001</v>
      </c>
      <c r="I260" s="17">
        <f t="shared" si="83"/>
        <v>0</v>
      </c>
      <c r="J260" s="17">
        <f t="shared" si="83"/>
        <v>0</v>
      </c>
      <c r="K260" s="17">
        <f t="shared" si="83"/>
        <v>155074.6</v>
      </c>
      <c r="L260" s="17">
        <f t="shared" si="83"/>
        <v>6697.1</v>
      </c>
      <c r="M260" s="17">
        <f t="shared" si="83"/>
        <v>0</v>
      </c>
    </row>
    <row r="261" spans="1:13" ht="14.4" customHeight="1" x14ac:dyDescent="0.3">
      <c r="A261" s="93"/>
      <c r="B261" s="94"/>
      <c r="C261" s="94"/>
      <c r="D261" s="94"/>
      <c r="E261" s="94"/>
      <c r="F261" s="94"/>
      <c r="G261" s="26" t="s">
        <v>37</v>
      </c>
      <c r="H261" s="17">
        <f t="shared" si="82"/>
        <v>103680</v>
      </c>
      <c r="I261" s="17">
        <f>I273+I285</f>
        <v>0</v>
      </c>
      <c r="J261" s="17">
        <f t="shared" si="83"/>
        <v>0</v>
      </c>
      <c r="K261" s="17">
        <f t="shared" si="83"/>
        <v>95321.2</v>
      </c>
      <c r="L261" s="17">
        <f t="shared" si="83"/>
        <v>8358.7999999999993</v>
      </c>
      <c r="M261" s="17">
        <f t="shared" si="83"/>
        <v>0</v>
      </c>
    </row>
    <row r="262" spans="1:13" ht="14.4" customHeight="1" x14ac:dyDescent="0.3">
      <c r="A262" s="93"/>
      <c r="B262" s="94"/>
      <c r="C262" s="94"/>
      <c r="D262" s="94"/>
      <c r="E262" s="94"/>
      <c r="F262" s="94"/>
      <c r="G262" s="14" t="s">
        <v>38</v>
      </c>
      <c r="H262" s="17">
        <f t="shared" si="82"/>
        <v>0</v>
      </c>
      <c r="I262" s="17">
        <f t="shared" si="83"/>
        <v>0</v>
      </c>
      <c r="J262" s="17">
        <f t="shared" si="83"/>
        <v>0</v>
      </c>
      <c r="K262" s="17">
        <f t="shared" si="83"/>
        <v>0</v>
      </c>
      <c r="L262" s="17">
        <f t="shared" si="83"/>
        <v>0</v>
      </c>
      <c r="M262" s="17">
        <f t="shared" si="83"/>
        <v>0</v>
      </c>
    </row>
    <row r="263" spans="1:13" ht="14.5" x14ac:dyDescent="0.3">
      <c r="A263" s="147"/>
      <c r="B263" s="94"/>
      <c r="C263" s="94"/>
      <c r="D263" s="94"/>
      <c r="E263" s="94"/>
      <c r="F263" s="94"/>
      <c r="G263" s="26" t="s">
        <v>57</v>
      </c>
      <c r="H263" s="24">
        <f t="shared" si="82"/>
        <v>0</v>
      </c>
      <c r="I263" s="24">
        <f t="shared" si="83"/>
        <v>0</v>
      </c>
      <c r="J263" s="24">
        <f t="shared" si="83"/>
        <v>0</v>
      </c>
      <c r="K263" s="24">
        <f t="shared" si="83"/>
        <v>0</v>
      </c>
      <c r="L263" s="24">
        <f t="shared" si="83"/>
        <v>0</v>
      </c>
      <c r="M263" s="24">
        <f t="shared" si="83"/>
        <v>0</v>
      </c>
    </row>
    <row r="264" spans="1:13" ht="14.5" x14ac:dyDescent="0.3">
      <c r="A264" s="147"/>
      <c r="B264" s="139"/>
      <c r="C264" s="139"/>
      <c r="D264" s="139"/>
      <c r="E264" s="139"/>
      <c r="F264" s="139"/>
      <c r="G264" s="26" t="s">
        <v>58</v>
      </c>
      <c r="H264" s="24">
        <f t="shared" si="82"/>
        <v>0</v>
      </c>
      <c r="I264" s="24">
        <f t="shared" si="83"/>
        <v>0</v>
      </c>
      <c r="J264" s="24">
        <f t="shared" si="83"/>
        <v>0</v>
      </c>
      <c r="K264" s="24">
        <f t="shared" si="83"/>
        <v>0</v>
      </c>
      <c r="L264" s="24">
        <f t="shared" si="83"/>
        <v>0</v>
      </c>
      <c r="M264" s="24">
        <f t="shared" si="83"/>
        <v>0</v>
      </c>
    </row>
    <row r="265" spans="1:13" ht="14.5" x14ac:dyDescent="0.3">
      <c r="A265" s="147"/>
      <c r="B265" s="139"/>
      <c r="C265" s="139"/>
      <c r="D265" s="139"/>
      <c r="E265" s="139"/>
      <c r="F265" s="139"/>
      <c r="G265" s="14" t="s">
        <v>60</v>
      </c>
      <c r="H265" s="17">
        <f t="shared" si="82"/>
        <v>0</v>
      </c>
      <c r="I265" s="17">
        <f t="shared" si="83"/>
        <v>0</v>
      </c>
      <c r="J265" s="17">
        <f t="shared" si="83"/>
        <v>0</v>
      </c>
      <c r="K265" s="17">
        <f t="shared" si="83"/>
        <v>0</v>
      </c>
      <c r="L265" s="17">
        <f t="shared" si="83"/>
        <v>0</v>
      </c>
      <c r="M265" s="17">
        <f t="shared" si="83"/>
        <v>0</v>
      </c>
    </row>
    <row r="266" spans="1:13" ht="14.5" x14ac:dyDescent="0.3">
      <c r="A266" s="147"/>
      <c r="B266" s="139"/>
      <c r="C266" s="139"/>
      <c r="D266" s="139"/>
      <c r="E266" s="139"/>
      <c r="F266" s="139"/>
      <c r="G266" s="14" t="s">
        <v>61</v>
      </c>
      <c r="H266" s="17">
        <f t="shared" si="82"/>
        <v>0</v>
      </c>
      <c r="I266" s="17">
        <f t="shared" si="83"/>
        <v>0</v>
      </c>
      <c r="J266" s="17">
        <f t="shared" si="83"/>
        <v>0</v>
      </c>
      <c r="K266" s="17">
        <f t="shared" si="83"/>
        <v>0</v>
      </c>
      <c r="L266" s="17">
        <f t="shared" si="83"/>
        <v>0</v>
      </c>
      <c r="M266" s="17">
        <f t="shared" si="83"/>
        <v>0</v>
      </c>
    </row>
    <row r="267" spans="1:13" ht="14.5" x14ac:dyDescent="0.3">
      <c r="A267" s="151"/>
      <c r="B267" s="96"/>
      <c r="C267" s="96"/>
      <c r="D267" s="96"/>
      <c r="E267" s="96"/>
      <c r="F267" s="96"/>
      <c r="G267" s="14" t="s">
        <v>62</v>
      </c>
      <c r="H267" s="17">
        <f t="shared" si="82"/>
        <v>0</v>
      </c>
      <c r="I267" s="17">
        <f t="shared" si="83"/>
        <v>0</v>
      </c>
      <c r="J267" s="17">
        <f t="shared" si="83"/>
        <v>0</v>
      </c>
      <c r="K267" s="17">
        <f t="shared" si="83"/>
        <v>0</v>
      </c>
      <c r="L267" s="17">
        <f t="shared" si="83"/>
        <v>0</v>
      </c>
      <c r="M267" s="17">
        <f t="shared" si="83"/>
        <v>0</v>
      </c>
    </row>
    <row r="268" spans="1:13" ht="96.4" customHeight="1" x14ac:dyDescent="0.3">
      <c r="A268" s="201" t="s">
        <v>80</v>
      </c>
      <c r="B268" s="205" t="s">
        <v>45</v>
      </c>
      <c r="C268" s="205" t="s">
        <v>53</v>
      </c>
      <c r="D268" s="217">
        <v>396000</v>
      </c>
      <c r="E268" s="205" t="s">
        <v>84</v>
      </c>
      <c r="F268" s="205">
        <v>2018</v>
      </c>
      <c r="G268" s="11" t="s">
        <v>92</v>
      </c>
      <c r="H268" s="17">
        <f>SUM(J268:M268)</f>
        <v>118571.7</v>
      </c>
      <c r="I268" s="17">
        <f>SUM(I269:I279)</f>
        <v>0</v>
      </c>
      <c r="J268" s="17">
        <f t="shared" ref="J268:M268" si="84">SUM(J269:J279)</f>
        <v>0</v>
      </c>
      <c r="K268" s="17">
        <f t="shared" si="84"/>
        <v>113663</v>
      </c>
      <c r="L268" s="17">
        <f t="shared" si="84"/>
        <v>4908.7</v>
      </c>
      <c r="M268" s="17">
        <f t="shared" si="84"/>
        <v>0</v>
      </c>
    </row>
    <row r="269" spans="1:13" x14ac:dyDescent="0.3">
      <c r="A269" s="202"/>
      <c r="B269" s="198"/>
      <c r="C269" s="198"/>
      <c r="D269" s="225"/>
      <c r="E269" s="198"/>
      <c r="F269" s="198"/>
      <c r="G269" s="12" t="s">
        <v>25</v>
      </c>
      <c r="H269" s="17">
        <f>SUM(J269:M269)</f>
        <v>0</v>
      </c>
      <c r="I269" s="17">
        <v>0</v>
      </c>
      <c r="J269" s="17">
        <v>0</v>
      </c>
      <c r="K269" s="17">
        <v>0</v>
      </c>
      <c r="L269" s="17">
        <v>0</v>
      </c>
      <c r="M269" s="17">
        <v>0</v>
      </c>
    </row>
    <row r="270" spans="1:13" x14ac:dyDescent="0.3">
      <c r="A270" s="202"/>
      <c r="B270" s="198"/>
      <c r="C270" s="198"/>
      <c r="D270" s="225"/>
      <c r="E270" s="198"/>
      <c r="F270" s="198"/>
      <c r="G270" s="12" t="s">
        <v>29</v>
      </c>
      <c r="H270" s="17">
        <f t="shared" ref="H270:H279" si="85">SUM(J270:M270)</f>
        <v>0</v>
      </c>
      <c r="I270" s="17">
        <v>0</v>
      </c>
      <c r="J270" s="17">
        <v>0</v>
      </c>
      <c r="K270" s="17">
        <v>0</v>
      </c>
      <c r="L270" s="17">
        <v>0</v>
      </c>
      <c r="M270" s="17">
        <v>0</v>
      </c>
    </row>
    <row r="271" spans="1:13" x14ac:dyDescent="0.3">
      <c r="A271" s="202"/>
      <c r="B271" s="198"/>
      <c r="C271" s="198"/>
      <c r="D271" s="225"/>
      <c r="E271" s="198"/>
      <c r="F271" s="198"/>
      <c r="G271" s="12" t="s">
        <v>11</v>
      </c>
      <c r="H271" s="17">
        <f t="shared" si="85"/>
        <v>0</v>
      </c>
      <c r="I271" s="17">
        <v>0</v>
      </c>
      <c r="J271" s="17">
        <v>0</v>
      </c>
      <c r="K271" s="17">
        <v>0</v>
      </c>
      <c r="L271" s="17">
        <v>0</v>
      </c>
      <c r="M271" s="17">
        <v>0</v>
      </c>
    </row>
    <row r="272" spans="1:13" x14ac:dyDescent="0.3">
      <c r="A272" s="203"/>
      <c r="B272" s="206"/>
      <c r="C272" s="206"/>
      <c r="D272" s="206"/>
      <c r="E272" s="206"/>
      <c r="F272" s="206"/>
      <c r="G272" s="12" t="s">
        <v>36</v>
      </c>
      <c r="H272" s="17">
        <f t="shared" si="85"/>
        <v>118571.7</v>
      </c>
      <c r="I272" s="17">
        <v>0</v>
      </c>
      <c r="J272" s="17">
        <v>0</v>
      </c>
      <c r="K272" s="17">
        <v>113663</v>
      </c>
      <c r="L272" s="17">
        <v>4908.7</v>
      </c>
      <c r="M272" s="17">
        <v>0</v>
      </c>
    </row>
    <row r="273" spans="1:13" x14ac:dyDescent="0.3">
      <c r="A273" s="203"/>
      <c r="B273" s="206"/>
      <c r="C273" s="206"/>
      <c r="D273" s="206"/>
      <c r="E273" s="206"/>
      <c r="F273" s="206"/>
      <c r="G273" s="12" t="s">
        <v>37</v>
      </c>
      <c r="H273" s="17">
        <f t="shared" si="85"/>
        <v>0</v>
      </c>
      <c r="I273" s="17">
        <v>0</v>
      </c>
      <c r="J273" s="17">
        <v>0</v>
      </c>
      <c r="K273" s="17">
        <f>262318.2-262318.2</f>
        <v>0</v>
      </c>
      <c r="L273" s="17">
        <v>0</v>
      </c>
      <c r="M273" s="17">
        <v>0</v>
      </c>
    </row>
    <row r="274" spans="1:13" x14ac:dyDescent="0.3">
      <c r="A274" s="203"/>
      <c r="B274" s="206"/>
      <c r="C274" s="206"/>
      <c r="D274" s="206"/>
      <c r="E274" s="206"/>
      <c r="F274" s="206"/>
      <c r="G274" s="12" t="s">
        <v>38</v>
      </c>
      <c r="H274" s="17">
        <f t="shared" si="85"/>
        <v>0</v>
      </c>
      <c r="I274" s="17">
        <v>0</v>
      </c>
      <c r="J274" s="17">
        <v>0</v>
      </c>
      <c r="K274" s="17">
        <v>0</v>
      </c>
      <c r="L274" s="17">
        <v>0</v>
      </c>
      <c r="M274" s="17">
        <v>0</v>
      </c>
    </row>
    <row r="275" spans="1:13" x14ac:dyDescent="0.3">
      <c r="A275" s="203"/>
      <c r="B275" s="206"/>
      <c r="C275" s="206"/>
      <c r="D275" s="206"/>
      <c r="E275" s="206"/>
      <c r="F275" s="206"/>
      <c r="G275" s="12" t="s">
        <v>57</v>
      </c>
      <c r="H275" s="17">
        <f t="shared" si="85"/>
        <v>0</v>
      </c>
      <c r="I275" s="17">
        <v>0</v>
      </c>
      <c r="J275" s="17">
        <v>0</v>
      </c>
      <c r="K275" s="17">
        <v>0</v>
      </c>
      <c r="L275" s="17">
        <v>0</v>
      </c>
      <c r="M275" s="17">
        <v>0</v>
      </c>
    </row>
    <row r="276" spans="1:13" x14ac:dyDescent="0.3">
      <c r="A276" s="203"/>
      <c r="B276" s="206"/>
      <c r="C276" s="206"/>
      <c r="D276" s="206"/>
      <c r="E276" s="206"/>
      <c r="F276" s="206"/>
      <c r="G276" s="12" t="s">
        <v>58</v>
      </c>
      <c r="H276" s="17">
        <f t="shared" si="85"/>
        <v>0</v>
      </c>
      <c r="I276" s="17">
        <v>0</v>
      </c>
      <c r="J276" s="17">
        <v>0</v>
      </c>
      <c r="K276" s="17">
        <v>0</v>
      </c>
      <c r="L276" s="17">
        <v>0</v>
      </c>
      <c r="M276" s="17">
        <v>0</v>
      </c>
    </row>
    <row r="277" spans="1:13" x14ac:dyDescent="0.3">
      <c r="A277" s="203"/>
      <c r="B277" s="206"/>
      <c r="C277" s="206"/>
      <c r="D277" s="206"/>
      <c r="E277" s="206"/>
      <c r="F277" s="206"/>
      <c r="G277" s="12" t="s">
        <v>60</v>
      </c>
      <c r="H277" s="17">
        <f t="shared" si="85"/>
        <v>0</v>
      </c>
      <c r="I277" s="17">
        <v>0</v>
      </c>
      <c r="J277" s="17">
        <v>0</v>
      </c>
      <c r="K277" s="17">
        <v>0</v>
      </c>
      <c r="L277" s="17">
        <v>0</v>
      </c>
      <c r="M277" s="17">
        <v>0</v>
      </c>
    </row>
    <row r="278" spans="1:13" x14ac:dyDescent="0.3">
      <c r="A278" s="203"/>
      <c r="B278" s="206"/>
      <c r="C278" s="206"/>
      <c r="D278" s="206"/>
      <c r="E278" s="206"/>
      <c r="F278" s="206"/>
      <c r="G278" s="12" t="s">
        <v>61</v>
      </c>
      <c r="H278" s="17">
        <f t="shared" si="85"/>
        <v>0</v>
      </c>
      <c r="I278" s="17">
        <v>0</v>
      </c>
      <c r="J278" s="17">
        <v>0</v>
      </c>
      <c r="K278" s="17">
        <v>0</v>
      </c>
      <c r="L278" s="17">
        <v>0</v>
      </c>
      <c r="M278" s="17">
        <v>0</v>
      </c>
    </row>
    <row r="279" spans="1:13" ht="24.9" customHeight="1" x14ac:dyDescent="0.3">
      <c r="A279" s="204"/>
      <c r="B279" s="207"/>
      <c r="C279" s="207"/>
      <c r="D279" s="207"/>
      <c r="E279" s="207"/>
      <c r="F279" s="207"/>
      <c r="G279" s="12" t="s">
        <v>62</v>
      </c>
      <c r="H279" s="17">
        <f t="shared" si="85"/>
        <v>0</v>
      </c>
      <c r="I279" s="17">
        <v>0</v>
      </c>
      <c r="J279" s="17">
        <v>0</v>
      </c>
      <c r="K279" s="17">
        <v>0</v>
      </c>
      <c r="L279" s="17">
        <v>0</v>
      </c>
      <c r="M279" s="17">
        <v>0</v>
      </c>
    </row>
    <row r="280" spans="1:13" ht="89.75" customHeight="1" x14ac:dyDescent="0.3">
      <c r="A280" s="75" t="s">
        <v>81</v>
      </c>
      <c r="B280" s="209" t="s">
        <v>45</v>
      </c>
      <c r="C280" s="86" t="s">
        <v>54</v>
      </c>
      <c r="D280" s="74">
        <v>144000</v>
      </c>
      <c r="E280" s="86" t="s">
        <v>44</v>
      </c>
      <c r="F280" s="90" t="s">
        <v>46</v>
      </c>
      <c r="G280" s="13" t="s">
        <v>92</v>
      </c>
      <c r="H280" s="17">
        <f>SUM(J280:M280)</f>
        <v>146880</v>
      </c>
      <c r="I280" s="17">
        <f>SUM(I281:I291)</f>
        <v>0</v>
      </c>
      <c r="J280" s="17">
        <f t="shared" ref="J280:M280" si="86">SUM(J281:J291)</f>
        <v>0</v>
      </c>
      <c r="K280" s="17">
        <f>SUM(K281:K291)</f>
        <v>136732.79999999999</v>
      </c>
      <c r="L280" s="17">
        <f t="shared" si="86"/>
        <v>10147.199999999999</v>
      </c>
      <c r="M280" s="17">
        <f t="shared" si="86"/>
        <v>0</v>
      </c>
    </row>
    <row r="281" spans="1:13" x14ac:dyDescent="0.3">
      <c r="A281" s="210"/>
      <c r="B281" s="210"/>
      <c r="C281" s="210"/>
      <c r="D281" s="224"/>
      <c r="E281" s="210"/>
      <c r="F281" s="198"/>
      <c r="G281" s="14" t="s">
        <v>25</v>
      </c>
      <c r="H281" s="17">
        <f t="shared" ref="H281:H291" si="87">SUM(J281:M281)</f>
        <v>0</v>
      </c>
      <c r="I281" s="17">
        <v>0</v>
      </c>
      <c r="J281" s="17">
        <v>0</v>
      </c>
      <c r="K281" s="17">
        <v>0</v>
      </c>
      <c r="L281" s="17">
        <v>0</v>
      </c>
      <c r="M281" s="17">
        <v>0</v>
      </c>
    </row>
    <row r="282" spans="1:13" x14ac:dyDescent="0.3">
      <c r="A282" s="210"/>
      <c r="B282" s="210"/>
      <c r="C282" s="210"/>
      <c r="D282" s="224"/>
      <c r="E282" s="210"/>
      <c r="F282" s="198"/>
      <c r="G282" s="14" t="s">
        <v>29</v>
      </c>
      <c r="H282" s="17">
        <f t="shared" si="87"/>
        <v>0</v>
      </c>
      <c r="I282" s="17">
        <v>0</v>
      </c>
      <c r="J282" s="17">
        <v>0</v>
      </c>
      <c r="K282" s="17">
        <v>0</v>
      </c>
      <c r="L282" s="17">
        <v>0</v>
      </c>
      <c r="M282" s="17">
        <v>0</v>
      </c>
    </row>
    <row r="283" spans="1:13" x14ac:dyDescent="0.3">
      <c r="A283" s="99"/>
      <c r="B283" s="100"/>
      <c r="C283" s="100"/>
      <c r="D283" s="27"/>
      <c r="E283" s="100"/>
      <c r="F283" s="91"/>
      <c r="G283" s="14" t="s">
        <v>11</v>
      </c>
      <c r="H283" s="17">
        <f t="shared" si="87"/>
        <v>0</v>
      </c>
      <c r="I283" s="17">
        <v>0</v>
      </c>
      <c r="J283" s="17">
        <v>0</v>
      </c>
      <c r="K283" s="17">
        <v>0</v>
      </c>
      <c r="L283" s="17">
        <v>0</v>
      </c>
      <c r="M283" s="17">
        <v>0</v>
      </c>
    </row>
    <row r="284" spans="1:13" x14ac:dyDescent="0.3">
      <c r="A284" s="107"/>
      <c r="B284" s="108"/>
      <c r="C284" s="108"/>
      <c r="D284" s="108"/>
      <c r="E284" s="108"/>
      <c r="F284" s="91"/>
      <c r="G284" s="14" t="s">
        <v>36</v>
      </c>
      <c r="H284" s="17">
        <f t="shared" si="87"/>
        <v>43200</v>
      </c>
      <c r="I284" s="17">
        <v>0</v>
      </c>
      <c r="J284" s="17">
        <v>0</v>
      </c>
      <c r="K284" s="17">
        <v>41411.599999999999</v>
      </c>
      <c r="L284" s="17">
        <v>1788.4</v>
      </c>
      <c r="M284" s="17">
        <v>0</v>
      </c>
    </row>
    <row r="285" spans="1:13" x14ac:dyDescent="0.3">
      <c r="A285" s="107"/>
      <c r="B285" s="108"/>
      <c r="C285" s="108"/>
      <c r="D285" s="108"/>
      <c r="E285" s="108"/>
      <c r="F285" s="91"/>
      <c r="G285" s="14" t="s">
        <v>37</v>
      </c>
      <c r="H285" s="17">
        <f t="shared" si="87"/>
        <v>103680</v>
      </c>
      <c r="I285" s="17">
        <v>0</v>
      </c>
      <c r="J285" s="17">
        <v>0</v>
      </c>
      <c r="K285" s="17">
        <v>95321.2</v>
      </c>
      <c r="L285" s="17">
        <v>8358.7999999999993</v>
      </c>
      <c r="M285" s="17">
        <v>0</v>
      </c>
    </row>
    <row r="286" spans="1:13" ht="14.5" x14ac:dyDescent="0.3">
      <c r="A286" s="76"/>
      <c r="B286" s="77"/>
      <c r="C286" s="77"/>
      <c r="D286" s="77"/>
      <c r="E286" s="77"/>
      <c r="F286" s="91"/>
      <c r="G286" s="14" t="s">
        <v>38</v>
      </c>
      <c r="H286" s="17">
        <f t="shared" si="87"/>
        <v>0</v>
      </c>
      <c r="I286" s="17">
        <v>0</v>
      </c>
      <c r="J286" s="17">
        <v>0</v>
      </c>
      <c r="K286" s="17">
        <v>0</v>
      </c>
      <c r="L286" s="17">
        <v>0</v>
      </c>
      <c r="M286" s="17">
        <v>0</v>
      </c>
    </row>
    <row r="287" spans="1:13" ht="14.5" x14ac:dyDescent="0.3">
      <c r="A287" s="76"/>
      <c r="B287" s="77"/>
      <c r="C287" s="77"/>
      <c r="D287" s="77"/>
      <c r="E287" s="77"/>
      <c r="F287" s="91"/>
      <c r="G287" s="14" t="s">
        <v>57</v>
      </c>
      <c r="H287" s="17">
        <f t="shared" si="87"/>
        <v>0</v>
      </c>
      <c r="I287" s="17">
        <v>0</v>
      </c>
      <c r="J287" s="17">
        <v>0</v>
      </c>
      <c r="K287" s="17">
        <v>0</v>
      </c>
      <c r="L287" s="17">
        <v>0</v>
      </c>
      <c r="M287" s="17">
        <v>0</v>
      </c>
    </row>
    <row r="288" spans="1:13" ht="14.5" x14ac:dyDescent="0.3">
      <c r="A288" s="76"/>
      <c r="B288" s="77"/>
      <c r="C288" s="77"/>
      <c r="D288" s="77"/>
      <c r="E288" s="77"/>
      <c r="F288" s="91"/>
      <c r="G288" s="14" t="s">
        <v>58</v>
      </c>
      <c r="H288" s="17">
        <f t="shared" si="87"/>
        <v>0</v>
      </c>
      <c r="I288" s="17">
        <v>0</v>
      </c>
      <c r="J288" s="17">
        <v>0</v>
      </c>
      <c r="K288" s="17">
        <v>0</v>
      </c>
      <c r="L288" s="17">
        <v>0</v>
      </c>
      <c r="M288" s="17">
        <v>0</v>
      </c>
    </row>
    <row r="289" spans="1:20" ht="14.5" x14ac:dyDescent="0.3">
      <c r="A289" s="76"/>
      <c r="B289" s="77"/>
      <c r="C289" s="77"/>
      <c r="D289" s="77"/>
      <c r="E289" s="77"/>
      <c r="F289" s="91"/>
      <c r="G289" s="14" t="s">
        <v>60</v>
      </c>
      <c r="H289" s="17">
        <f t="shared" si="87"/>
        <v>0</v>
      </c>
      <c r="I289" s="17">
        <v>0</v>
      </c>
      <c r="J289" s="17">
        <v>0</v>
      </c>
      <c r="K289" s="17">
        <v>0</v>
      </c>
      <c r="L289" s="17">
        <v>0</v>
      </c>
      <c r="M289" s="17">
        <v>0</v>
      </c>
    </row>
    <row r="290" spans="1:20" ht="14.5" x14ac:dyDescent="0.3">
      <c r="A290" s="76"/>
      <c r="B290" s="77"/>
      <c r="C290" s="77"/>
      <c r="D290" s="77"/>
      <c r="E290" s="77"/>
      <c r="F290" s="91"/>
      <c r="G290" s="14" t="s">
        <v>61</v>
      </c>
      <c r="H290" s="17">
        <f t="shared" si="87"/>
        <v>0</v>
      </c>
      <c r="I290" s="17">
        <v>0</v>
      </c>
      <c r="J290" s="17">
        <v>0</v>
      </c>
      <c r="K290" s="17">
        <v>0</v>
      </c>
      <c r="L290" s="17">
        <v>0</v>
      </c>
      <c r="M290" s="17">
        <v>0</v>
      </c>
    </row>
    <row r="291" spans="1:20" ht="14.5" x14ac:dyDescent="0.3">
      <c r="A291" s="76"/>
      <c r="B291" s="77"/>
      <c r="C291" s="77"/>
      <c r="D291" s="77"/>
      <c r="E291" s="77"/>
      <c r="F291" s="131"/>
      <c r="G291" s="14" t="s">
        <v>62</v>
      </c>
      <c r="H291" s="17">
        <f t="shared" si="87"/>
        <v>0</v>
      </c>
      <c r="I291" s="17">
        <v>0</v>
      </c>
      <c r="J291" s="17">
        <v>0</v>
      </c>
      <c r="K291" s="17">
        <v>0</v>
      </c>
      <c r="L291" s="17">
        <v>0</v>
      </c>
      <c r="M291" s="17">
        <v>0</v>
      </c>
    </row>
    <row r="292" spans="1:20" ht="101.25" customHeight="1" x14ac:dyDescent="0.3">
      <c r="A292" s="57" t="s">
        <v>100</v>
      </c>
      <c r="B292" s="10" t="s">
        <v>118</v>
      </c>
      <c r="C292" s="189" t="s">
        <v>52</v>
      </c>
      <c r="D292" s="193">
        <v>12698.2</v>
      </c>
      <c r="E292" s="176">
        <v>2019</v>
      </c>
      <c r="F292" s="176" t="s">
        <v>117</v>
      </c>
      <c r="G292" s="13" t="s">
        <v>93</v>
      </c>
      <c r="H292" s="17">
        <f>SUM(J292:M292)</f>
        <v>21748.400000000001</v>
      </c>
      <c r="I292" s="17">
        <f>I293++I294+I295+I296+I297+I301</f>
        <v>2593.7000000000003</v>
      </c>
      <c r="J292" s="17">
        <f>J297+J298+J299+J301+J303+J304+J305</f>
        <v>0</v>
      </c>
      <c r="K292" s="17">
        <f>K297+K298+K299+K301+K303+K304+K305</f>
        <v>0</v>
      </c>
      <c r="L292" s="17">
        <f>L297+L298+L299+L301+L303+L304+L305</f>
        <v>21748.400000000001</v>
      </c>
      <c r="M292" s="17">
        <f>M297+M298+M299+M301+M303+M304+M305</f>
        <v>0</v>
      </c>
      <c r="S292" s="8"/>
    </row>
    <row r="293" spans="1:20" ht="15" customHeight="1" x14ac:dyDescent="0.3">
      <c r="A293" s="58"/>
      <c r="B293" s="131"/>
      <c r="C293" s="131"/>
      <c r="D293" s="146"/>
      <c r="E293" s="131"/>
      <c r="F293" s="131"/>
      <c r="G293" s="14" t="s">
        <v>25</v>
      </c>
      <c r="H293" s="17">
        <f t="shared" ref="H293:I305" si="88">SUM(J293:M293)</f>
        <v>0</v>
      </c>
      <c r="I293" s="17">
        <v>0</v>
      </c>
      <c r="J293" s="17">
        <v>0</v>
      </c>
      <c r="K293" s="17">
        <v>0</v>
      </c>
      <c r="L293" s="17">
        <v>0</v>
      </c>
      <c r="M293" s="17">
        <v>0</v>
      </c>
      <c r="N293" s="17">
        <v>0</v>
      </c>
    </row>
    <row r="294" spans="1:20" ht="15" customHeight="1" x14ac:dyDescent="0.3">
      <c r="A294" s="58"/>
      <c r="B294" s="131"/>
      <c r="C294" s="131"/>
      <c r="D294" s="146"/>
      <c r="E294" s="131"/>
      <c r="F294" s="131"/>
      <c r="G294" s="14" t="s">
        <v>29</v>
      </c>
      <c r="H294" s="17">
        <f t="shared" si="88"/>
        <v>0</v>
      </c>
      <c r="I294" s="17">
        <v>0</v>
      </c>
      <c r="J294" s="17">
        <v>0</v>
      </c>
      <c r="K294" s="17">
        <v>0</v>
      </c>
      <c r="L294" s="17">
        <v>0</v>
      </c>
      <c r="M294" s="17">
        <v>0</v>
      </c>
      <c r="N294" s="17">
        <v>0</v>
      </c>
    </row>
    <row r="295" spans="1:20" ht="15" customHeight="1" x14ac:dyDescent="0.3">
      <c r="A295" s="58"/>
      <c r="B295" s="131"/>
      <c r="C295" s="131"/>
      <c r="D295" s="146"/>
      <c r="E295" s="131"/>
      <c r="F295" s="131"/>
      <c r="G295" s="14" t="s">
        <v>11</v>
      </c>
      <c r="H295" s="17">
        <f t="shared" si="88"/>
        <v>0</v>
      </c>
      <c r="I295" s="17">
        <v>0</v>
      </c>
      <c r="J295" s="17">
        <v>0</v>
      </c>
      <c r="K295" s="17">
        <v>0</v>
      </c>
      <c r="L295" s="17">
        <v>0</v>
      </c>
      <c r="M295" s="17">
        <v>0</v>
      </c>
      <c r="N295" s="17">
        <v>0</v>
      </c>
    </row>
    <row r="296" spans="1:20" ht="15" customHeight="1" x14ac:dyDescent="0.3">
      <c r="A296" s="58"/>
      <c r="B296" s="131"/>
      <c r="C296" s="131"/>
      <c r="D296" s="146"/>
      <c r="E296" s="131"/>
      <c r="F296" s="131"/>
      <c r="G296" s="14" t="s">
        <v>36</v>
      </c>
      <c r="H296" s="17">
        <f t="shared" si="88"/>
        <v>0</v>
      </c>
      <c r="I296" s="17">
        <v>0</v>
      </c>
      <c r="J296" s="17">
        <v>0</v>
      </c>
      <c r="K296" s="17">
        <v>0</v>
      </c>
      <c r="L296" s="17">
        <v>0</v>
      </c>
      <c r="M296" s="17">
        <v>0</v>
      </c>
      <c r="N296" s="17">
        <v>0</v>
      </c>
      <c r="T296" s="8"/>
    </row>
    <row r="297" spans="1:20" ht="15" customHeight="1" x14ac:dyDescent="0.3">
      <c r="A297" s="58"/>
      <c r="B297" s="131"/>
      <c r="C297" s="131"/>
      <c r="D297" s="146"/>
      <c r="E297" s="131"/>
      <c r="F297" s="131"/>
      <c r="G297" s="26" t="s">
        <v>37</v>
      </c>
      <c r="H297" s="24">
        <f t="shared" si="88"/>
        <v>2591.1</v>
      </c>
      <c r="I297" s="24">
        <f t="shared" si="88"/>
        <v>2591.1</v>
      </c>
      <c r="J297" s="24">
        <v>0</v>
      </c>
      <c r="K297" s="24">
        <v>0</v>
      </c>
      <c r="L297" s="24">
        <v>2591.1</v>
      </c>
      <c r="M297" s="24">
        <v>0</v>
      </c>
      <c r="S297" s="8"/>
    </row>
    <row r="298" spans="1:20" ht="15" customHeight="1" x14ac:dyDescent="0.3">
      <c r="A298" s="58"/>
      <c r="B298" s="131"/>
      <c r="C298" s="131"/>
      <c r="D298" s="146"/>
      <c r="E298" s="131"/>
      <c r="F298" s="131"/>
      <c r="G298" s="14" t="s">
        <v>38</v>
      </c>
      <c r="H298" s="17">
        <f t="shared" si="88"/>
        <v>9050.2000000000007</v>
      </c>
      <c r="I298" s="17">
        <f>L298</f>
        <v>9050.2000000000007</v>
      </c>
      <c r="J298" s="17">
        <v>0</v>
      </c>
      <c r="K298" s="17">
        <v>0</v>
      </c>
      <c r="L298" s="17">
        <v>9050.2000000000007</v>
      </c>
      <c r="M298" s="17">
        <v>0</v>
      </c>
      <c r="T298" s="8"/>
    </row>
    <row r="299" spans="1:20" ht="15" customHeight="1" x14ac:dyDescent="0.3">
      <c r="A299" s="58"/>
      <c r="B299" s="131"/>
      <c r="C299" s="131"/>
      <c r="D299" s="146"/>
      <c r="E299" s="131"/>
      <c r="F299" s="131"/>
      <c r="G299" s="48" t="s">
        <v>57</v>
      </c>
      <c r="H299" s="24">
        <f t="shared" si="88"/>
        <v>10104.5</v>
      </c>
      <c r="I299" s="24">
        <f>SUM(K299:N299)</f>
        <v>10104.5</v>
      </c>
      <c r="J299" s="24">
        <v>0</v>
      </c>
      <c r="K299" s="24">
        <v>0</v>
      </c>
      <c r="L299" s="24">
        <f>1921.5+8278.7-95.7</f>
        <v>10104.5</v>
      </c>
      <c r="M299" s="24">
        <v>0</v>
      </c>
      <c r="S299" s="8"/>
    </row>
    <row r="300" spans="1:20" ht="55" customHeight="1" x14ac:dyDescent="0.3">
      <c r="A300" s="58"/>
      <c r="B300" s="131"/>
      <c r="C300" s="131"/>
      <c r="D300" s="146"/>
      <c r="E300" s="131"/>
      <c r="F300" s="131"/>
      <c r="G300" s="45" t="s">
        <v>104</v>
      </c>
      <c r="H300" s="35">
        <v>9050.2000000000007</v>
      </c>
      <c r="I300" s="35">
        <v>9050.2000000000007</v>
      </c>
      <c r="J300" s="35">
        <v>0</v>
      </c>
      <c r="K300" s="35">
        <v>0</v>
      </c>
      <c r="L300" s="35">
        <v>9050.2000000000007</v>
      </c>
      <c r="M300" s="35">
        <v>0</v>
      </c>
      <c r="N300" s="17">
        <v>0</v>
      </c>
      <c r="O300" s="17">
        <v>0</v>
      </c>
    </row>
    <row r="301" spans="1:20" ht="15" customHeight="1" x14ac:dyDescent="0.3">
      <c r="A301" s="58"/>
      <c r="B301" s="131"/>
      <c r="C301" s="131"/>
      <c r="D301" s="146"/>
      <c r="E301" s="131"/>
      <c r="F301" s="131"/>
      <c r="G301" s="46" t="s">
        <v>58</v>
      </c>
      <c r="H301" s="17">
        <f>SUM(J301:M301)</f>
        <v>2.6000000000003638</v>
      </c>
      <c r="I301" s="17">
        <f>SUM(K301:N301)</f>
        <v>2.6000000000003638</v>
      </c>
      <c r="J301" s="17">
        <v>0</v>
      </c>
      <c r="K301" s="17">
        <v>0</v>
      </c>
      <c r="L301" s="184">
        <f>10200.2-10197.6</f>
        <v>2.6000000000003638</v>
      </c>
      <c r="M301" s="17">
        <v>0</v>
      </c>
    </row>
    <row r="302" spans="1:20" ht="55" customHeight="1" x14ac:dyDescent="0.3">
      <c r="A302" s="58"/>
      <c r="B302" s="131"/>
      <c r="C302" s="131"/>
      <c r="D302" s="146"/>
      <c r="E302" s="131"/>
      <c r="F302" s="131"/>
      <c r="G302" s="45" t="s">
        <v>104</v>
      </c>
      <c r="H302" s="17">
        <f>SUM(J302:M302)</f>
        <v>0</v>
      </c>
      <c r="I302" s="17">
        <f>SUM(K302:N302)</f>
        <v>0</v>
      </c>
      <c r="J302" s="35">
        <v>0</v>
      </c>
      <c r="K302" s="35">
        <v>0</v>
      </c>
      <c r="L302" s="35">
        <v>0</v>
      </c>
      <c r="M302" s="35">
        <v>0</v>
      </c>
    </row>
    <row r="303" spans="1:20" ht="15" customHeight="1" x14ac:dyDescent="0.3">
      <c r="A303" s="58"/>
      <c r="B303" s="131"/>
      <c r="C303" s="131"/>
      <c r="D303" s="146"/>
      <c r="E303" s="131"/>
      <c r="F303" s="131"/>
      <c r="G303" s="14" t="s">
        <v>60</v>
      </c>
      <c r="H303" s="17">
        <f t="shared" si="88"/>
        <v>0</v>
      </c>
      <c r="I303" s="17">
        <v>0</v>
      </c>
      <c r="J303" s="17">
        <v>0</v>
      </c>
      <c r="K303" s="17">
        <v>0</v>
      </c>
      <c r="L303" s="17">
        <f>5699.8-5699.8</f>
        <v>0</v>
      </c>
      <c r="M303" s="17">
        <v>0</v>
      </c>
    </row>
    <row r="304" spans="1:20" ht="15" customHeight="1" x14ac:dyDescent="0.3">
      <c r="A304" s="58"/>
      <c r="B304" s="131"/>
      <c r="C304" s="131"/>
      <c r="D304" s="146"/>
      <c r="E304" s="131"/>
      <c r="F304" s="131"/>
      <c r="G304" s="14" t="s">
        <v>61</v>
      </c>
      <c r="H304" s="17">
        <f t="shared" si="88"/>
        <v>0</v>
      </c>
      <c r="I304" s="17">
        <v>0</v>
      </c>
      <c r="J304" s="17">
        <v>0</v>
      </c>
      <c r="K304" s="17">
        <v>0</v>
      </c>
      <c r="L304" s="17">
        <v>0</v>
      </c>
      <c r="M304" s="17">
        <v>0</v>
      </c>
    </row>
    <row r="305" spans="1:15" ht="15" customHeight="1" x14ac:dyDescent="0.6">
      <c r="A305" s="121"/>
      <c r="B305" s="51"/>
      <c r="C305" s="51"/>
      <c r="D305" s="122"/>
      <c r="E305" s="51"/>
      <c r="F305" s="51"/>
      <c r="G305" s="14" t="s">
        <v>62</v>
      </c>
      <c r="H305" s="17">
        <f t="shared" si="88"/>
        <v>0</v>
      </c>
      <c r="I305" s="17">
        <v>0</v>
      </c>
      <c r="J305" s="17">
        <v>0</v>
      </c>
      <c r="K305" s="17">
        <v>0</v>
      </c>
      <c r="L305" s="17">
        <v>0</v>
      </c>
      <c r="M305" s="17">
        <v>0</v>
      </c>
      <c r="O305" s="33"/>
    </row>
    <row r="306" spans="1:15" ht="96.4" hidden="1" customHeight="1" x14ac:dyDescent="0.45">
      <c r="A306" s="202" t="s">
        <v>105</v>
      </c>
      <c r="B306" s="60" t="s">
        <v>109</v>
      </c>
      <c r="C306" s="60" t="s">
        <v>102</v>
      </c>
      <c r="D306" s="214">
        <v>148757.1</v>
      </c>
      <c r="E306" s="60" t="s">
        <v>106</v>
      </c>
      <c r="F306" s="60">
        <v>2022</v>
      </c>
      <c r="G306" s="13" t="s">
        <v>92</v>
      </c>
      <c r="H306" s="17">
        <f>SUM(J306:M306)</f>
        <v>0</v>
      </c>
      <c r="I306" s="17">
        <f>SUM(I307:I317)</f>
        <v>0</v>
      </c>
      <c r="J306" s="17">
        <f t="shared" ref="J306:M306" si="89">SUM(J307:J317)</f>
        <v>0</v>
      </c>
      <c r="K306" s="17">
        <f t="shared" si="89"/>
        <v>0</v>
      </c>
      <c r="L306" s="17">
        <f t="shared" si="89"/>
        <v>0</v>
      </c>
      <c r="M306" s="17">
        <f t="shared" si="89"/>
        <v>0</v>
      </c>
      <c r="O306" s="33"/>
    </row>
    <row r="307" spans="1:15" ht="15" hidden="1" customHeight="1" x14ac:dyDescent="0.45">
      <c r="A307" s="222"/>
      <c r="B307" s="60"/>
      <c r="C307" s="60"/>
      <c r="D307" s="206"/>
      <c r="E307" s="60"/>
      <c r="F307" s="60"/>
      <c r="G307" s="26" t="s">
        <v>25</v>
      </c>
      <c r="H307" s="17">
        <f t="shared" ref="H307:H317" si="90">SUM(J307:M307)</f>
        <v>0</v>
      </c>
      <c r="I307" s="24">
        <v>0</v>
      </c>
      <c r="J307" s="24">
        <v>0</v>
      </c>
      <c r="K307" s="24">
        <v>0</v>
      </c>
      <c r="L307" s="24">
        <v>0</v>
      </c>
      <c r="M307" s="24">
        <v>0</v>
      </c>
      <c r="O307" s="33"/>
    </row>
    <row r="308" spans="1:15" ht="15" hidden="1" customHeight="1" x14ac:dyDescent="0.45">
      <c r="A308" s="222"/>
      <c r="B308" s="60"/>
      <c r="C308" s="60"/>
      <c r="D308" s="206"/>
      <c r="E308" s="60"/>
      <c r="F308" s="60"/>
      <c r="G308" s="26" t="s">
        <v>29</v>
      </c>
      <c r="H308" s="17">
        <f t="shared" si="90"/>
        <v>0</v>
      </c>
      <c r="I308" s="24">
        <v>0</v>
      </c>
      <c r="J308" s="24">
        <v>0</v>
      </c>
      <c r="K308" s="24">
        <v>0</v>
      </c>
      <c r="L308" s="24">
        <v>0</v>
      </c>
      <c r="M308" s="24">
        <v>0</v>
      </c>
      <c r="O308" s="33"/>
    </row>
    <row r="309" spans="1:15" ht="15" hidden="1" customHeight="1" x14ac:dyDescent="0.45">
      <c r="A309" s="222"/>
      <c r="B309" s="60"/>
      <c r="C309" s="60"/>
      <c r="D309" s="206"/>
      <c r="E309" s="60"/>
      <c r="F309" s="60"/>
      <c r="G309" s="26" t="s">
        <v>11</v>
      </c>
      <c r="H309" s="17">
        <f t="shared" si="90"/>
        <v>0</v>
      </c>
      <c r="I309" s="24">
        <v>0</v>
      </c>
      <c r="J309" s="24">
        <v>0</v>
      </c>
      <c r="K309" s="24">
        <v>0</v>
      </c>
      <c r="L309" s="24">
        <v>0</v>
      </c>
      <c r="M309" s="24">
        <v>0</v>
      </c>
      <c r="O309" s="33"/>
    </row>
    <row r="310" spans="1:15" ht="15" hidden="1" customHeight="1" x14ac:dyDescent="0.45">
      <c r="A310" s="222"/>
      <c r="B310" s="60"/>
      <c r="C310" s="60"/>
      <c r="D310" s="206"/>
      <c r="E310" s="60"/>
      <c r="F310" s="60"/>
      <c r="G310" s="26" t="s">
        <v>36</v>
      </c>
      <c r="H310" s="17">
        <f t="shared" si="90"/>
        <v>0</v>
      </c>
      <c r="I310" s="24">
        <v>0</v>
      </c>
      <c r="J310" s="24">
        <v>0</v>
      </c>
      <c r="K310" s="24">
        <v>0</v>
      </c>
      <c r="L310" s="24">
        <v>0</v>
      </c>
      <c r="M310" s="24">
        <v>0</v>
      </c>
      <c r="O310" s="33"/>
    </row>
    <row r="311" spans="1:15" ht="15" hidden="1" customHeight="1" x14ac:dyDescent="0.45">
      <c r="A311" s="222"/>
      <c r="B311" s="60"/>
      <c r="C311" s="60"/>
      <c r="D311" s="206"/>
      <c r="E311" s="60"/>
      <c r="F311" s="60"/>
      <c r="G311" s="14" t="s">
        <v>37</v>
      </c>
      <c r="H311" s="17">
        <f t="shared" si="90"/>
        <v>0</v>
      </c>
      <c r="I311" s="17">
        <f t="shared" ref="I311" si="91">K311+L311+M311</f>
        <v>0</v>
      </c>
      <c r="J311" s="17">
        <f t="shared" ref="J311" si="92">L311+M311+N311</f>
        <v>0</v>
      </c>
      <c r="K311" s="17">
        <f t="shared" ref="K311" si="93">M311+N311+O311</f>
        <v>0</v>
      </c>
      <c r="L311" s="17">
        <f t="shared" ref="L311" si="94">N311+O311+P311</f>
        <v>0</v>
      </c>
      <c r="M311" s="17">
        <f t="shared" ref="M311" si="95">O311+P311+Q311</f>
        <v>0</v>
      </c>
      <c r="O311" s="33"/>
    </row>
    <row r="312" spans="1:15" ht="15" hidden="1" customHeight="1" x14ac:dyDescent="0.45">
      <c r="A312" s="222"/>
      <c r="B312" s="68"/>
      <c r="C312" s="68"/>
      <c r="D312" s="206"/>
      <c r="E312" s="68"/>
      <c r="F312" s="68"/>
      <c r="G312" s="14" t="s">
        <v>38</v>
      </c>
      <c r="H312" s="17">
        <f t="shared" si="90"/>
        <v>0</v>
      </c>
      <c r="I312" s="17">
        <v>0</v>
      </c>
      <c r="J312" s="17">
        <v>0</v>
      </c>
      <c r="K312" s="17">
        <v>0</v>
      </c>
      <c r="L312" s="17">
        <v>0</v>
      </c>
      <c r="M312" s="17">
        <v>0</v>
      </c>
      <c r="O312" s="33"/>
    </row>
    <row r="313" spans="1:15" ht="19.5" hidden="1" customHeight="1" x14ac:dyDescent="0.45">
      <c r="A313" s="222"/>
      <c r="B313" s="68"/>
      <c r="C313" s="68"/>
      <c r="D313" s="68"/>
      <c r="E313" s="68"/>
      <c r="F313" s="68"/>
      <c r="G313" s="14" t="s">
        <v>57</v>
      </c>
      <c r="H313" s="17">
        <f t="shared" si="90"/>
        <v>0</v>
      </c>
      <c r="I313" s="17">
        <v>0</v>
      </c>
      <c r="J313" s="17">
        <v>0</v>
      </c>
      <c r="K313" s="17">
        <v>0</v>
      </c>
      <c r="L313" s="17">
        <v>0</v>
      </c>
      <c r="M313" s="17">
        <v>0</v>
      </c>
      <c r="O313" s="33"/>
    </row>
    <row r="314" spans="1:15" ht="15" hidden="1" customHeight="1" x14ac:dyDescent="0.45">
      <c r="A314" s="222"/>
      <c r="B314" s="68"/>
      <c r="C314" s="68"/>
      <c r="D314" s="68"/>
      <c r="E314" s="68"/>
      <c r="F314" s="68"/>
      <c r="G314" s="14" t="s">
        <v>58</v>
      </c>
      <c r="H314" s="17">
        <f t="shared" si="90"/>
        <v>0</v>
      </c>
      <c r="I314" s="17"/>
      <c r="J314" s="17">
        <v>0</v>
      </c>
      <c r="K314" s="17"/>
      <c r="L314" s="17"/>
      <c r="M314" s="17">
        <v>0</v>
      </c>
      <c r="O314" s="33"/>
    </row>
    <row r="315" spans="1:15" ht="15" hidden="1" customHeight="1" x14ac:dyDescent="0.45">
      <c r="A315" s="222"/>
      <c r="B315" s="68"/>
      <c r="C315" s="68"/>
      <c r="D315" s="68"/>
      <c r="E315" s="68"/>
      <c r="F315" s="68"/>
      <c r="G315" s="14" t="s">
        <v>60</v>
      </c>
      <c r="H315" s="17">
        <f t="shared" si="90"/>
        <v>0</v>
      </c>
      <c r="I315" s="17">
        <v>0</v>
      </c>
      <c r="J315" s="17">
        <v>0</v>
      </c>
      <c r="K315" s="17">
        <v>0</v>
      </c>
      <c r="L315" s="17">
        <v>0</v>
      </c>
      <c r="M315" s="17">
        <v>0</v>
      </c>
      <c r="O315" s="33"/>
    </row>
    <row r="316" spans="1:15" ht="15" hidden="1" customHeight="1" x14ac:dyDescent="0.45">
      <c r="A316" s="222"/>
      <c r="B316" s="68"/>
      <c r="C316" s="68"/>
      <c r="D316" s="68"/>
      <c r="E316" s="68"/>
      <c r="F316" s="68"/>
      <c r="G316" s="14" t="s">
        <v>61</v>
      </c>
      <c r="H316" s="17">
        <f t="shared" si="90"/>
        <v>0</v>
      </c>
      <c r="I316" s="17">
        <v>0</v>
      </c>
      <c r="J316" s="17">
        <v>0</v>
      </c>
      <c r="K316" s="17">
        <v>0</v>
      </c>
      <c r="L316" s="17">
        <v>0</v>
      </c>
      <c r="M316" s="17">
        <v>0</v>
      </c>
      <c r="O316" s="33"/>
    </row>
    <row r="317" spans="1:15" ht="15" hidden="1" customHeight="1" x14ac:dyDescent="0.45">
      <c r="A317" s="104"/>
      <c r="B317" s="103"/>
      <c r="C317" s="103"/>
      <c r="D317" s="103"/>
      <c r="E317" s="103"/>
      <c r="F317" s="103"/>
      <c r="G317" s="14" t="s">
        <v>62</v>
      </c>
      <c r="H317" s="17">
        <f t="shared" si="90"/>
        <v>0</v>
      </c>
      <c r="I317" s="17">
        <v>0</v>
      </c>
      <c r="J317" s="17">
        <v>0</v>
      </c>
      <c r="K317" s="17">
        <v>0</v>
      </c>
      <c r="L317" s="17">
        <v>0</v>
      </c>
      <c r="M317" s="17">
        <v>0</v>
      </c>
      <c r="O317" s="33"/>
    </row>
    <row r="318" spans="1:15" ht="91" customHeight="1" x14ac:dyDescent="0.3">
      <c r="A318" s="172" t="s">
        <v>107</v>
      </c>
      <c r="B318" s="173"/>
      <c r="C318" s="173"/>
      <c r="D318" s="174"/>
      <c r="E318" s="173"/>
      <c r="F318" s="175"/>
      <c r="G318" s="13" t="s">
        <v>91</v>
      </c>
      <c r="H318" s="17">
        <f>SUM(J318:M318)</f>
        <v>3359848.6</v>
      </c>
      <c r="I318" s="17">
        <f>I319+I320+I321+I322+I323+I324+I325+I327+I328+I329+I330</f>
        <v>42592.6</v>
      </c>
      <c r="J318" s="17">
        <f t="shared" ref="J318:M318" si="96">J319+J320+J321+J322+J323+J324+J325+J327+J328+J329+J330</f>
        <v>1498640.1</v>
      </c>
      <c r="K318" s="17">
        <f>K319+K320+K321+K322+K323+K324+K325+K327+K328+K329+K330</f>
        <v>1784955.9000000001</v>
      </c>
      <c r="L318" s="17">
        <f>L319+L320+L321+L322+L323+L324+L325+L327+L328+L329+L330</f>
        <v>76252.600000000006</v>
      </c>
      <c r="M318" s="17">
        <f t="shared" si="96"/>
        <v>0</v>
      </c>
    </row>
    <row r="319" spans="1:15" ht="15" customHeight="1" x14ac:dyDescent="0.3">
      <c r="A319" s="109"/>
      <c r="B319" s="110"/>
      <c r="C319" s="110"/>
      <c r="D319" s="112"/>
      <c r="E319" s="110"/>
      <c r="F319" s="97"/>
      <c r="G319" s="26" t="s">
        <v>25</v>
      </c>
      <c r="H319" s="24">
        <f>H332</f>
        <v>0</v>
      </c>
      <c r="I319" s="24">
        <f t="shared" ref="I319:I324" si="97">I332</f>
        <v>0</v>
      </c>
      <c r="J319" s="24">
        <f>J332</f>
        <v>0</v>
      </c>
      <c r="K319" s="24"/>
      <c r="L319" s="24">
        <f t="shared" ref="L319:M319" si="98">L332</f>
        <v>0</v>
      </c>
      <c r="M319" s="24">
        <f t="shared" si="98"/>
        <v>0</v>
      </c>
    </row>
    <row r="320" spans="1:15" ht="15" customHeight="1" x14ac:dyDescent="0.3">
      <c r="A320" s="109"/>
      <c r="B320" s="110"/>
      <c r="C320" s="110"/>
      <c r="D320" s="112"/>
      <c r="E320" s="110"/>
      <c r="F320" s="97"/>
      <c r="G320" s="14" t="s">
        <v>29</v>
      </c>
      <c r="H320" s="17">
        <f t="shared" ref="H320:M320" si="99">H333</f>
        <v>0</v>
      </c>
      <c r="I320" s="17">
        <f t="shared" si="97"/>
        <v>0</v>
      </c>
      <c r="J320" s="17">
        <f t="shared" si="99"/>
        <v>0</v>
      </c>
      <c r="K320" s="17">
        <f t="shared" si="99"/>
        <v>0</v>
      </c>
      <c r="L320" s="17">
        <f t="shared" si="99"/>
        <v>0</v>
      </c>
      <c r="M320" s="17">
        <f t="shared" si="99"/>
        <v>0</v>
      </c>
    </row>
    <row r="321" spans="1:24" ht="15" customHeight="1" x14ac:dyDescent="0.3">
      <c r="A321" s="109"/>
      <c r="B321" s="110"/>
      <c r="C321" s="110"/>
      <c r="D321" s="112"/>
      <c r="E321" s="110"/>
      <c r="F321" s="97"/>
      <c r="G321" s="14" t="s">
        <v>11</v>
      </c>
      <c r="H321" s="17">
        <f t="shared" ref="H321:M321" si="100">H334</f>
        <v>0</v>
      </c>
      <c r="I321" s="17">
        <f t="shared" si="97"/>
        <v>0</v>
      </c>
      <c r="J321" s="17">
        <f t="shared" si="100"/>
        <v>0</v>
      </c>
      <c r="K321" s="17">
        <f>K334</f>
        <v>0</v>
      </c>
      <c r="L321" s="17">
        <f t="shared" si="100"/>
        <v>0</v>
      </c>
      <c r="M321" s="17">
        <f t="shared" si="100"/>
        <v>0</v>
      </c>
    </row>
    <row r="322" spans="1:24" ht="15" customHeight="1" x14ac:dyDescent="0.3">
      <c r="A322" s="109"/>
      <c r="B322" s="110"/>
      <c r="C322" s="110"/>
      <c r="D322" s="112"/>
      <c r="E322" s="110"/>
      <c r="F322" s="97"/>
      <c r="G322" s="14" t="s">
        <v>36</v>
      </c>
      <c r="H322" s="17">
        <f t="shared" ref="H322:M322" si="101">H335</f>
        <v>0</v>
      </c>
      <c r="I322" s="17">
        <f t="shared" si="97"/>
        <v>0</v>
      </c>
      <c r="J322" s="17">
        <f t="shared" si="101"/>
        <v>0</v>
      </c>
      <c r="K322" s="17">
        <f t="shared" si="101"/>
        <v>0</v>
      </c>
      <c r="L322" s="17">
        <f t="shared" si="101"/>
        <v>0</v>
      </c>
      <c r="M322" s="17">
        <f t="shared" si="101"/>
        <v>0</v>
      </c>
    </row>
    <row r="323" spans="1:24" ht="15" customHeight="1" x14ac:dyDescent="0.3">
      <c r="A323" s="109"/>
      <c r="B323" s="110"/>
      <c r="C323" s="110"/>
      <c r="D323" s="223"/>
      <c r="E323" s="110"/>
      <c r="F323" s="97"/>
      <c r="G323" s="14" t="s">
        <v>37</v>
      </c>
      <c r="H323" s="17">
        <f t="shared" ref="H323:M323" si="102">H336</f>
        <v>0</v>
      </c>
      <c r="I323" s="17">
        <f t="shared" si="97"/>
        <v>0</v>
      </c>
      <c r="J323" s="17">
        <f t="shared" si="102"/>
        <v>0</v>
      </c>
      <c r="K323" s="17">
        <f>K336</f>
        <v>0</v>
      </c>
      <c r="L323" s="17">
        <f t="shared" si="102"/>
        <v>0</v>
      </c>
      <c r="M323" s="17">
        <f t="shared" si="102"/>
        <v>0</v>
      </c>
    </row>
    <row r="324" spans="1:24" ht="15" customHeight="1" x14ac:dyDescent="0.3">
      <c r="A324" s="221"/>
      <c r="B324" s="221"/>
      <c r="C324" s="221"/>
      <c r="D324" s="223"/>
      <c r="E324" s="221"/>
      <c r="F324" s="208"/>
      <c r="G324" s="14" t="s">
        <v>38</v>
      </c>
      <c r="H324" s="17">
        <f>H337</f>
        <v>526916.80000000005</v>
      </c>
      <c r="I324" s="17">
        <f t="shared" si="97"/>
        <v>0</v>
      </c>
      <c r="J324" s="17">
        <f t="shared" ref="J324:M324" si="103">J337</f>
        <v>0</v>
      </c>
      <c r="K324" s="17">
        <f>K337</f>
        <v>495301.8</v>
      </c>
      <c r="L324" s="17">
        <f t="shared" si="103"/>
        <v>31615</v>
      </c>
      <c r="M324" s="17">
        <f t="shared" si="103"/>
        <v>0</v>
      </c>
      <c r="N324" s="17">
        <f t="shared" ref="N324:N325" si="104">N337</f>
        <v>0</v>
      </c>
      <c r="W324" s="8"/>
      <c r="X324" s="8"/>
    </row>
    <row r="325" spans="1:24" ht="15" customHeight="1" x14ac:dyDescent="0.3">
      <c r="A325" s="221"/>
      <c r="B325" s="221"/>
      <c r="C325" s="221"/>
      <c r="D325" s="223"/>
      <c r="E325" s="221"/>
      <c r="F325" s="208"/>
      <c r="G325" s="14" t="s">
        <v>57</v>
      </c>
      <c r="H325" s="17">
        <f>H338+H364</f>
        <v>935730.7</v>
      </c>
      <c r="I325" s="17">
        <f>I338+I364</f>
        <v>110</v>
      </c>
      <c r="J325" s="17">
        <f t="shared" ref="J325:M325" si="105">J338+J364</f>
        <v>0</v>
      </c>
      <c r="K325" s="17">
        <f t="shared" si="105"/>
        <v>910183.2</v>
      </c>
      <c r="L325" s="17">
        <f t="shared" si="105"/>
        <v>25547.5</v>
      </c>
      <c r="M325" s="17">
        <f t="shared" si="105"/>
        <v>0</v>
      </c>
      <c r="N325" s="17">
        <f t="shared" si="104"/>
        <v>0</v>
      </c>
    </row>
    <row r="326" spans="1:24" ht="60.9" customHeight="1" x14ac:dyDescent="0.3">
      <c r="A326" s="110"/>
      <c r="B326" s="110"/>
      <c r="C326" s="110"/>
      <c r="D326" s="112"/>
      <c r="E326" s="110"/>
      <c r="F326" s="97"/>
      <c r="G326" s="45" t="s">
        <v>104</v>
      </c>
      <c r="H326" s="38">
        <f>SUM(I326:L326)</f>
        <v>321627.19999999995</v>
      </c>
      <c r="I326" s="38">
        <v>0</v>
      </c>
      <c r="J326" s="38">
        <v>0</v>
      </c>
      <c r="K326" s="38">
        <f>K339</f>
        <v>302329.59999999998</v>
      </c>
      <c r="L326" s="38">
        <f>L339</f>
        <v>19297.599999999999</v>
      </c>
      <c r="M326" s="82">
        <v>0</v>
      </c>
      <c r="N326" s="17"/>
    </row>
    <row r="327" spans="1:24" ht="15" customHeight="1" x14ac:dyDescent="0.3">
      <c r="A327" s="109"/>
      <c r="B327" s="110"/>
      <c r="C327" s="110"/>
      <c r="D327" s="110"/>
      <c r="E327" s="110"/>
      <c r="F327" s="97"/>
      <c r="G327" s="14" t="s">
        <v>58</v>
      </c>
      <c r="H327" s="17">
        <f>H340+H365</f>
        <v>974193.3</v>
      </c>
      <c r="I327" s="17">
        <f>I340+I365</f>
        <v>119.19999999999999</v>
      </c>
      <c r="J327" s="17">
        <f t="shared" ref="J327:M327" si="106">J340</f>
        <v>712615.89999999991</v>
      </c>
      <c r="K327" s="17">
        <f>K340</f>
        <v>251717.40000000011</v>
      </c>
      <c r="L327" s="17">
        <f>L340+L366+L365</f>
        <v>9860.0000000000036</v>
      </c>
      <c r="M327" s="17">
        <f t="shared" si="106"/>
        <v>0</v>
      </c>
      <c r="N327" s="17">
        <f>N340</f>
        <v>0</v>
      </c>
    </row>
    <row r="328" spans="1:24" ht="15" customHeight="1" x14ac:dyDescent="0.3">
      <c r="A328" s="109"/>
      <c r="B328" s="111"/>
      <c r="C328" s="111"/>
      <c r="D328" s="111"/>
      <c r="E328" s="111"/>
      <c r="F328" s="34"/>
      <c r="G328" s="14" t="s">
        <v>60</v>
      </c>
      <c r="H328" s="17">
        <f>K328+L328+J328</f>
        <v>213905.6</v>
      </c>
      <c r="I328" s="17">
        <f t="shared" ref="I328:K330" si="107">I378</f>
        <v>42363.4</v>
      </c>
      <c r="J328" s="17">
        <f>J378+J341</f>
        <v>105073.3</v>
      </c>
      <c r="K328" s="17">
        <f>K378+K341</f>
        <v>106693.2</v>
      </c>
      <c r="L328" s="17">
        <f>L378+L341</f>
        <v>2139.1000000000004</v>
      </c>
      <c r="M328" s="17">
        <f t="shared" ref="M328" si="108">M341</f>
        <v>0</v>
      </c>
      <c r="N328" s="17">
        <f>N341</f>
        <v>0</v>
      </c>
    </row>
    <row r="329" spans="1:24" ht="15" customHeight="1" x14ac:dyDescent="0.3">
      <c r="A329" s="109"/>
      <c r="B329" s="111"/>
      <c r="C329" s="111"/>
      <c r="D329" s="111"/>
      <c r="E329" s="111"/>
      <c r="F329" s="34"/>
      <c r="G329" s="14" t="s">
        <v>61</v>
      </c>
      <c r="H329" s="17">
        <f>K329+L329+J329</f>
        <v>709102.20000000007</v>
      </c>
      <c r="I329" s="17">
        <f t="shared" si="107"/>
        <v>0</v>
      </c>
      <c r="J329" s="17">
        <f t="shared" si="107"/>
        <v>680950.9</v>
      </c>
      <c r="K329" s="17">
        <f t="shared" si="107"/>
        <v>21060.3</v>
      </c>
      <c r="L329" s="17">
        <f>L379</f>
        <v>7091</v>
      </c>
      <c r="M329" s="17">
        <f t="shared" ref="M329" si="109">M342</f>
        <v>0</v>
      </c>
      <c r="N329" s="17">
        <f>N342</f>
        <v>0</v>
      </c>
    </row>
    <row r="330" spans="1:24" ht="15" customHeight="1" x14ac:dyDescent="0.3">
      <c r="A330" s="109"/>
      <c r="B330" s="111"/>
      <c r="C330" s="111"/>
      <c r="D330" s="111"/>
      <c r="E330" s="111"/>
      <c r="F330" s="34"/>
      <c r="G330" s="14" t="s">
        <v>62</v>
      </c>
      <c r="H330" s="17">
        <f>K330+L330+J330</f>
        <v>0</v>
      </c>
      <c r="I330" s="17">
        <f t="shared" ref="I330:I332" si="110">I343</f>
        <v>0</v>
      </c>
      <c r="J330" s="17">
        <f t="shared" si="107"/>
        <v>0</v>
      </c>
      <c r="K330" s="17">
        <f t="shared" si="107"/>
        <v>0</v>
      </c>
      <c r="L330" s="17">
        <f>L380</f>
        <v>0</v>
      </c>
      <c r="M330" s="17">
        <f t="shared" ref="M330" si="111">M343</f>
        <v>0</v>
      </c>
      <c r="N330" s="17">
        <f t="shared" ref="N330" si="112">N343</f>
        <v>0</v>
      </c>
    </row>
    <row r="331" spans="1:24" ht="84" x14ac:dyDescent="0.3">
      <c r="A331" s="75" t="s">
        <v>101</v>
      </c>
      <c r="B331" s="181"/>
      <c r="C331" s="181"/>
      <c r="D331" s="106"/>
      <c r="E331" s="181"/>
      <c r="F331" s="180"/>
      <c r="G331" s="13" t="s">
        <v>93</v>
      </c>
      <c r="H331" s="17">
        <f>SUM(J331:M331)</f>
        <v>2541100.0000000005</v>
      </c>
      <c r="I331" s="17">
        <f t="shared" si="110"/>
        <v>0</v>
      </c>
      <c r="J331" s="17">
        <f>J344</f>
        <v>712615.89999999991</v>
      </c>
      <c r="K331" s="17">
        <f>K344</f>
        <v>1760645.9000000004</v>
      </c>
      <c r="L331" s="17">
        <f>L344</f>
        <v>67838.200000000012</v>
      </c>
      <c r="M331" s="17">
        <f t="shared" ref="M331" si="113">M344</f>
        <v>0</v>
      </c>
    </row>
    <row r="332" spans="1:24" ht="15" customHeight="1" x14ac:dyDescent="0.3">
      <c r="A332" s="185"/>
      <c r="B332" s="187"/>
      <c r="C332" s="187"/>
      <c r="D332" s="187"/>
      <c r="E332" s="187"/>
      <c r="F332" s="94"/>
      <c r="G332" s="14" t="s">
        <v>25</v>
      </c>
      <c r="H332" s="17">
        <f>H345</f>
        <v>0</v>
      </c>
      <c r="I332" s="17">
        <f t="shared" si="110"/>
        <v>0</v>
      </c>
      <c r="J332" s="17">
        <f>J345</f>
        <v>0</v>
      </c>
      <c r="K332" s="17">
        <f t="shared" ref="K332:M332" si="114">K345</f>
        <v>0</v>
      </c>
      <c r="L332" s="17">
        <f t="shared" si="114"/>
        <v>0</v>
      </c>
      <c r="M332" s="17">
        <f t="shared" si="114"/>
        <v>0</v>
      </c>
    </row>
    <row r="333" spans="1:24" ht="15" customHeight="1" x14ac:dyDescent="0.3">
      <c r="A333" s="185"/>
      <c r="B333" s="187"/>
      <c r="C333" s="187"/>
      <c r="D333" s="187"/>
      <c r="E333" s="187"/>
      <c r="F333" s="94"/>
      <c r="G333" s="14" t="s">
        <v>29</v>
      </c>
      <c r="H333" s="17">
        <f t="shared" ref="H333:M333" si="115">H346</f>
        <v>0</v>
      </c>
      <c r="I333" s="17">
        <f t="shared" si="115"/>
        <v>0</v>
      </c>
      <c r="J333" s="17">
        <f t="shared" si="115"/>
        <v>0</v>
      </c>
      <c r="K333" s="17">
        <f t="shared" si="115"/>
        <v>0</v>
      </c>
      <c r="L333" s="17">
        <f t="shared" si="115"/>
        <v>0</v>
      </c>
      <c r="M333" s="17">
        <f t="shared" si="115"/>
        <v>0</v>
      </c>
    </row>
    <row r="334" spans="1:24" ht="15" customHeight="1" x14ac:dyDescent="0.3">
      <c r="A334" s="185"/>
      <c r="B334" s="187"/>
      <c r="C334" s="187"/>
      <c r="D334" s="187"/>
      <c r="E334" s="187"/>
      <c r="F334" s="94"/>
      <c r="G334" s="14" t="s">
        <v>11</v>
      </c>
      <c r="H334" s="17">
        <f>H347</f>
        <v>0</v>
      </c>
      <c r="I334" s="17">
        <f t="shared" ref="I334:M334" si="116">I347</f>
        <v>0</v>
      </c>
      <c r="J334" s="17">
        <f t="shared" si="116"/>
        <v>0</v>
      </c>
      <c r="K334" s="17">
        <f t="shared" si="116"/>
        <v>0</v>
      </c>
      <c r="L334" s="17">
        <f t="shared" si="116"/>
        <v>0</v>
      </c>
      <c r="M334" s="17">
        <f t="shared" si="116"/>
        <v>0</v>
      </c>
    </row>
    <row r="335" spans="1:24" ht="15" customHeight="1" x14ac:dyDescent="0.3">
      <c r="A335" s="185"/>
      <c r="B335" s="187"/>
      <c r="C335" s="187"/>
      <c r="D335" s="187"/>
      <c r="E335" s="187"/>
      <c r="F335" s="94"/>
      <c r="G335" s="14" t="s">
        <v>36</v>
      </c>
      <c r="H335" s="17">
        <f t="shared" ref="H335:M335" si="117">H348</f>
        <v>0</v>
      </c>
      <c r="I335" s="17">
        <f t="shared" si="117"/>
        <v>0</v>
      </c>
      <c r="J335" s="17">
        <f t="shared" si="117"/>
        <v>0</v>
      </c>
      <c r="K335" s="17">
        <f t="shared" si="117"/>
        <v>0</v>
      </c>
      <c r="L335" s="17">
        <f t="shared" si="117"/>
        <v>0</v>
      </c>
      <c r="M335" s="17">
        <f t="shared" si="117"/>
        <v>0</v>
      </c>
    </row>
    <row r="336" spans="1:24" ht="15" customHeight="1" x14ac:dyDescent="0.3">
      <c r="A336" s="185"/>
      <c r="B336" s="187"/>
      <c r="C336" s="187"/>
      <c r="D336" s="187"/>
      <c r="E336" s="187"/>
      <c r="F336" s="94"/>
      <c r="G336" s="14" t="s">
        <v>37</v>
      </c>
      <c r="H336" s="17">
        <f t="shared" ref="H336:M336" si="118">H349</f>
        <v>0</v>
      </c>
      <c r="I336" s="17">
        <f>I349</f>
        <v>0</v>
      </c>
      <c r="J336" s="17">
        <f t="shared" si="118"/>
        <v>0</v>
      </c>
      <c r="K336" s="17">
        <f t="shared" si="118"/>
        <v>0</v>
      </c>
      <c r="L336" s="17">
        <f t="shared" si="118"/>
        <v>0</v>
      </c>
      <c r="M336" s="17">
        <f t="shared" si="118"/>
        <v>0</v>
      </c>
    </row>
    <row r="337" spans="1:15" ht="15" customHeight="1" x14ac:dyDescent="0.3">
      <c r="A337" s="185"/>
      <c r="B337" s="187"/>
      <c r="C337" s="187"/>
      <c r="D337" s="187"/>
      <c r="E337" s="187"/>
      <c r="F337" s="94"/>
      <c r="G337" s="14" t="s">
        <v>38</v>
      </c>
      <c r="H337" s="17">
        <f>H350</f>
        <v>526916.80000000005</v>
      </c>
      <c r="I337" s="17">
        <f t="shared" ref="I337:M337" si="119">I350</f>
        <v>0</v>
      </c>
      <c r="J337" s="17">
        <f t="shared" si="119"/>
        <v>0</v>
      </c>
      <c r="K337" s="17">
        <f t="shared" ref="K337:L339" si="120">K350</f>
        <v>495301.8</v>
      </c>
      <c r="L337" s="17">
        <f t="shared" si="120"/>
        <v>31615</v>
      </c>
      <c r="M337" s="17">
        <f t="shared" si="119"/>
        <v>0</v>
      </c>
    </row>
    <row r="338" spans="1:15" ht="18.399999999999999" customHeight="1" x14ac:dyDescent="0.3">
      <c r="A338" s="185"/>
      <c r="B338" s="187"/>
      <c r="C338" s="187"/>
      <c r="D338" s="187"/>
      <c r="E338" s="187"/>
      <c r="F338" s="94"/>
      <c r="G338" s="14" t="s">
        <v>57</v>
      </c>
      <c r="H338" s="17">
        <f t="shared" ref="H338:M338" si="121">H351</f>
        <v>935620.7</v>
      </c>
      <c r="I338" s="17">
        <f t="shared" si="121"/>
        <v>0</v>
      </c>
      <c r="J338" s="17">
        <f t="shared" si="121"/>
        <v>0</v>
      </c>
      <c r="K338" s="17">
        <f t="shared" si="120"/>
        <v>910183.2</v>
      </c>
      <c r="L338" s="17">
        <f t="shared" si="120"/>
        <v>25437.5</v>
      </c>
      <c r="M338" s="17">
        <f t="shared" si="121"/>
        <v>0</v>
      </c>
      <c r="O338" s="8">
        <f>K338+L338+110</f>
        <v>935730.7</v>
      </c>
    </row>
    <row r="339" spans="1:15" ht="60.9" customHeight="1" x14ac:dyDescent="0.3">
      <c r="A339" s="185"/>
      <c r="B339" s="187"/>
      <c r="C339" s="187"/>
      <c r="D339" s="187"/>
      <c r="E339" s="187"/>
      <c r="F339" s="94"/>
      <c r="G339" s="113" t="s">
        <v>104</v>
      </c>
      <c r="H339" s="38">
        <f>SUM(I339:L339)</f>
        <v>321627.19999999995</v>
      </c>
      <c r="I339" s="38">
        <v>0</v>
      </c>
      <c r="J339" s="38">
        <v>0</v>
      </c>
      <c r="K339" s="38">
        <f t="shared" si="120"/>
        <v>302329.59999999998</v>
      </c>
      <c r="L339" s="38">
        <f t="shared" si="120"/>
        <v>19297.599999999999</v>
      </c>
      <c r="M339" s="38">
        <v>0</v>
      </c>
    </row>
    <row r="340" spans="1:15" ht="15" customHeight="1" x14ac:dyDescent="0.3">
      <c r="A340" s="185"/>
      <c r="B340" s="187"/>
      <c r="C340" s="187"/>
      <c r="D340" s="187"/>
      <c r="E340" s="187"/>
      <c r="F340" s="94"/>
      <c r="G340" s="14" t="s">
        <v>58</v>
      </c>
      <c r="H340" s="17">
        <f t="shared" ref="H340:M340" si="122">H353</f>
        <v>974074.10000000009</v>
      </c>
      <c r="I340" s="17">
        <f>I353</f>
        <v>0</v>
      </c>
      <c r="J340" s="17">
        <f t="shared" si="122"/>
        <v>712615.89999999991</v>
      </c>
      <c r="K340" s="17">
        <f t="shared" si="122"/>
        <v>251717.40000000011</v>
      </c>
      <c r="L340" s="17">
        <f t="shared" si="122"/>
        <v>9740.8000000000029</v>
      </c>
      <c r="M340" s="17">
        <f t="shared" si="122"/>
        <v>0</v>
      </c>
    </row>
    <row r="341" spans="1:15" ht="15" customHeight="1" x14ac:dyDescent="0.3">
      <c r="A341" s="185"/>
      <c r="B341" s="187"/>
      <c r="C341" s="187"/>
      <c r="D341" s="187"/>
      <c r="E341" s="187"/>
      <c r="F341" s="94"/>
      <c r="G341" s="14" t="s">
        <v>60</v>
      </c>
      <c r="H341" s="194">
        <f>H354</f>
        <v>104488.4</v>
      </c>
      <c r="I341" s="194">
        <f t="shared" ref="I341:M343" si="123">I354</f>
        <v>0</v>
      </c>
      <c r="J341" s="194">
        <f t="shared" si="123"/>
        <v>0</v>
      </c>
      <c r="K341" s="194">
        <f t="shared" si="123"/>
        <v>103443.5</v>
      </c>
      <c r="L341" s="194">
        <f>L354</f>
        <v>1044.9000000000001</v>
      </c>
      <c r="M341" s="17">
        <f t="shared" si="123"/>
        <v>0</v>
      </c>
    </row>
    <row r="342" spans="1:15" ht="15" customHeight="1" x14ac:dyDescent="0.3">
      <c r="A342" s="185"/>
      <c r="B342" s="187"/>
      <c r="C342" s="187"/>
      <c r="D342" s="187"/>
      <c r="E342" s="187"/>
      <c r="F342" s="94"/>
      <c r="G342" s="14" t="s">
        <v>61</v>
      </c>
      <c r="H342" s="17">
        <f t="shared" ref="H342:M342" si="124">H355</f>
        <v>0</v>
      </c>
      <c r="I342" s="17">
        <f t="shared" si="124"/>
        <v>0</v>
      </c>
      <c r="J342" s="17">
        <f t="shared" si="124"/>
        <v>0</v>
      </c>
      <c r="K342" s="17">
        <f t="shared" si="124"/>
        <v>0</v>
      </c>
      <c r="L342" s="17">
        <f t="shared" si="123"/>
        <v>0</v>
      </c>
      <c r="M342" s="17">
        <f t="shared" si="124"/>
        <v>0</v>
      </c>
    </row>
    <row r="343" spans="1:15" ht="15" customHeight="1" x14ac:dyDescent="0.3">
      <c r="A343" s="186"/>
      <c r="B343" s="188"/>
      <c r="C343" s="188"/>
      <c r="D343" s="188"/>
      <c r="E343" s="188"/>
      <c r="F343" s="95"/>
      <c r="G343" s="14" t="s">
        <v>62</v>
      </c>
      <c r="H343" s="17">
        <f t="shared" ref="H343:M343" si="125">H356</f>
        <v>0</v>
      </c>
      <c r="I343" s="17">
        <f t="shared" si="125"/>
        <v>0</v>
      </c>
      <c r="J343" s="17">
        <f t="shared" si="125"/>
        <v>0</v>
      </c>
      <c r="K343" s="17">
        <f t="shared" si="125"/>
        <v>0</v>
      </c>
      <c r="L343" s="17">
        <f t="shared" si="123"/>
        <v>0</v>
      </c>
      <c r="M343" s="17">
        <f t="shared" si="125"/>
        <v>0</v>
      </c>
    </row>
    <row r="344" spans="1:15" ht="84" x14ac:dyDescent="0.3">
      <c r="A344" s="192" t="s">
        <v>79</v>
      </c>
      <c r="B344" s="177" t="s">
        <v>21</v>
      </c>
      <c r="C344" s="177" t="s">
        <v>42</v>
      </c>
      <c r="D344" s="183">
        <v>1663746.8</v>
      </c>
      <c r="E344" s="177" t="s">
        <v>106</v>
      </c>
      <c r="F344" s="177" t="s">
        <v>116</v>
      </c>
      <c r="G344" s="13" t="s">
        <v>92</v>
      </c>
      <c r="H344" s="17">
        <f>SUM(J344:M344)</f>
        <v>2541100.0000000005</v>
      </c>
      <c r="I344" s="17">
        <f>SUM(I345:I356)</f>
        <v>0</v>
      </c>
      <c r="J344" s="17">
        <f>SUM(J345:J356)</f>
        <v>712615.89999999991</v>
      </c>
      <c r="K344" s="17">
        <f>SUM(K345:K356)-K352</f>
        <v>1760645.9000000004</v>
      </c>
      <c r="L344" s="17">
        <f>SUM(L345:L356)-L352</f>
        <v>67838.200000000012</v>
      </c>
      <c r="M344" s="17">
        <f t="shared" ref="M344" si="126">SUM(M345:M356)</f>
        <v>0</v>
      </c>
    </row>
    <row r="345" spans="1:15" ht="15" customHeight="1" x14ac:dyDescent="0.3">
      <c r="A345" s="137"/>
      <c r="B345" s="131"/>
      <c r="C345" s="131"/>
      <c r="D345" s="133"/>
      <c r="E345" s="131"/>
      <c r="F345" s="131"/>
      <c r="G345" s="14" t="s">
        <v>25</v>
      </c>
      <c r="H345" s="17">
        <f>SUM(J345:M345)</f>
        <v>0</v>
      </c>
      <c r="I345" s="17">
        <v>0</v>
      </c>
      <c r="J345" s="17">
        <v>0</v>
      </c>
      <c r="K345" s="17">
        <v>0</v>
      </c>
      <c r="L345" s="17">
        <v>0</v>
      </c>
      <c r="M345" s="17">
        <v>0</v>
      </c>
    </row>
    <row r="346" spans="1:15" ht="15" customHeight="1" x14ac:dyDescent="0.3">
      <c r="A346" s="137"/>
      <c r="B346" s="131"/>
      <c r="C346" s="131"/>
      <c r="D346" s="133"/>
      <c r="E346" s="131"/>
      <c r="F346" s="131"/>
      <c r="G346" s="14" t="s">
        <v>29</v>
      </c>
      <c r="H346" s="17">
        <f>SUM(J346:M346)</f>
        <v>0</v>
      </c>
      <c r="I346" s="17">
        <v>0</v>
      </c>
      <c r="J346" s="17">
        <v>0</v>
      </c>
      <c r="K346" s="17">
        <v>0</v>
      </c>
      <c r="L346" s="17">
        <v>0</v>
      </c>
      <c r="M346" s="17">
        <v>0</v>
      </c>
    </row>
    <row r="347" spans="1:15" ht="15" customHeight="1" x14ac:dyDescent="0.3">
      <c r="A347" s="137"/>
      <c r="B347" s="131"/>
      <c r="C347" s="131"/>
      <c r="D347" s="133"/>
      <c r="E347" s="131"/>
      <c r="F347" s="131"/>
      <c r="G347" s="14" t="s">
        <v>11</v>
      </c>
      <c r="H347" s="17">
        <f t="shared" ref="H347:H356" si="127">SUM(J347:M347)</f>
        <v>0</v>
      </c>
      <c r="I347" s="17">
        <v>0</v>
      </c>
      <c r="J347" s="17">
        <v>0</v>
      </c>
      <c r="K347" s="17">
        <v>0</v>
      </c>
      <c r="L347" s="17">
        <v>0</v>
      </c>
      <c r="M347" s="17">
        <v>0</v>
      </c>
    </row>
    <row r="348" spans="1:15" ht="15" customHeight="1" x14ac:dyDescent="0.3">
      <c r="A348" s="137"/>
      <c r="B348" s="131"/>
      <c r="C348" s="131"/>
      <c r="D348" s="133"/>
      <c r="E348" s="131"/>
      <c r="F348" s="131"/>
      <c r="G348" s="14" t="s">
        <v>36</v>
      </c>
      <c r="H348" s="17">
        <f t="shared" si="127"/>
        <v>0</v>
      </c>
      <c r="I348" s="17">
        <v>0</v>
      </c>
      <c r="J348" s="17">
        <v>0</v>
      </c>
      <c r="K348" s="17">
        <v>0</v>
      </c>
      <c r="L348" s="17">
        <v>0</v>
      </c>
      <c r="M348" s="17">
        <v>0</v>
      </c>
    </row>
    <row r="349" spans="1:15" ht="15" customHeight="1" x14ac:dyDescent="0.3">
      <c r="A349" s="160"/>
      <c r="B349" s="156"/>
      <c r="C349" s="156"/>
      <c r="D349" s="162"/>
      <c r="E349" s="156"/>
      <c r="F349" s="156"/>
      <c r="G349" s="14" t="s">
        <v>37</v>
      </c>
      <c r="H349" s="17">
        <f>SUM(J349:M349)</f>
        <v>0</v>
      </c>
      <c r="I349" s="17">
        <v>0</v>
      </c>
      <c r="J349" s="17">
        <v>0</v>
      </c>
      <c r="K349" s="17">
        <v>0</v>
      </c>
      <c r="L349" s="17">
        <v>0</v>
      </c>
      <c r="M349" s="17">
        <v>0</v>
      </c>
    </row>
    <row r="350" spans="1:15" ht="15" customHeight="1" x14ac:dyDescent="0.3">
      <c r="A350" s="47"/>
      <c r="B350" s="51"/>
      <c r="C350" s="51"/>
      <c r="D350" s="51"/>
      <c r="E350" s="51"/>
      <c r="F350" s="51"/>
      <c r="G350" s="14" t="s">
        <v>38</v>
      </c>
      <c r="H350" s="17">
        <f>SUM(J350:M350)</f>
        <v>526916.80000000005</v>
      </c>
      <c r="I350" s="17">
        <v>0</v>
      </c>
      <c r="J350" s="17">
        <v>0</v>
      </c>
      <c r="K350" s="17">
        <v>495301.8</v>
      </c>
      <c r="L350" s="17">
        <v>31615</v>
      </c>
      <c r="M350" s="17">
        <v>0</v>
      </c>
    </row>
    <row r="351" spans="1:15" ht="17.25" customHeight="1" x14ac:dyDescent="0.3">
      <c r="A351" s="144"/>
      <c r="B351" s="149"/>
      <c r="C351" s="131"/>
      <c r="D351" s="131"/>
      <c r="E351" s="131"/>
      <c r="F351" s="131"/>
      <c r="G351" s="12" t="s">
        <v>57</v>
      </c>
      <c r="H351" s="17">
        <f t="shared" si="127"/>
        <v>935620.7</v>
      </c>
      <c r="I351" s="17">
        <v>0</v>
      </c>
      <c r="J351" s="17">
        <v>0</v>
      </c>
      <c r="K351" s="17">
        <f>910183.2</f>
        <v>910183.2</v>
      </c>
      <c r="L351" s="17">
        <f>47317.1-8206.6-13673</f>
        <v>25437.5</v>
      </c>
      <c r="M351" s="17">
        <v>0</v>
      </c>
    </row>
    <row r="352" spans="1:15" ht="56.25" customHeight="1" x14ac:dyDescent="0.3">
      <c r="A352" s="137"/>
      <c r="B352" s="149"/>
      <c r="C352" s="131"/>
      <c r="D352" s="131"/>
      <c r="E352" s="131"/>
      <c r="F352" s="131"/>
      <c r="G352" s="39" t="s">
        <v>104</v>
      </c>
      <c r="H352" s="38">
        <f>SUM(I352:L352)</f>
        <v>321627.19999999995</v>
      </c>
      <c r="I352" s="38">
        <v>0</v>
      </c>
      <c r="J352" s="38">
        <v>0</v>
      </c>
      <c r="K352" s="38">
        <v>302329.59999999998</v>
      </c>
      <c r="L352" s="38">
        <v>19297.599999999999</v>
      </c>
      <c r="M352" s="38">
        <v>0</v>
      </c>
    </row>
    <row r="353" spans="1:19" ht="15" customHeight="1" x14ac:dyDescent="0.3">
      <c r="A353" s="137"/>
      <c r="B353" s="149"/>
      <c r="C353" s="131"/>
      <c r="D353" s="131"/>
      <c r="E353" s="131"/>
      <c r="F353" s="131"/>
      <c r="G353" s="12" t="s">
        <v>58</v>
      </c>
      <c r="H353" s="17">
        <f t="shared" si="127"/>
        <v>974074.10000000009</v>
      </c>
      <c r="I353" s="17">
        <v>0</v>
      </c>
      <c r="J353" s="17">
        <f>438538.1+274077.8</f>
        <v>712615.89999999991</v>
      </c>
      <c r="K353" s="17">
        <f>598269.3+31822.8-438538.1+60163.4</f>
        <v>251717.40000000011</v>
      </c>
      <c r="L353" s="17">
        <f>38187.4-31822.8+3376.2</f>
        <v>9740.8000000000029</v>
      </c>
      <c r="M353" s="17">
        <v>0</v>
      </c>
    </row>
    <row r="354" spans="1:19" ht="15" customHeight="1" x14ac:dyDescent="0.3">
      <c r="A354" s="153"/>
      <c r="B354" s="152"/>
      <c r="C354" s="132"/>
      <c r="D354" s="132"/>
      <c r="E354" s="132"/>
      <c r="F354" s="132"/>
      <c r="G354" s="12" t="s">
        <v>60</v>
      </c>
      <c r="H354" s="194">
        <f t="shared" si="127"/>
        <v>104488.4</v>
      </c>
      <c r="I354" s="17">
        <v>0</v>
      </c>
      <c r="J354" s="17">
        <v>0</v>
      </c>
      <c r="K354" s="194">
        <v>103443.5</v>
      </c>
      <c r="L354" s="194">
        <v>1044.9000000000001</v>
      </c>
      <c r="M354" s="17">
        <v>0</v>
      </c>
    </row>
    <row r="355" spans="1:19" ht="15" customHeight="1" x14ac:dyDescent="0.3">
      <c r="A355" s="153"/>
      <c r="B355" s="152"/>
      <c r="C355" s="132"/>
      <c r="D355" s="132"/>
      <c r="E355" s="132"/>
      <c r="F355" s="132"/>
      <c r="G355" s="12" t="s">
        <v>61</v>
      </c>
      <c r="H355" s="17">
        <f t="shared" si="127"/>
        <v>0</v>
      </c>
      <c r="I355" s="17">
        <v>0</v>
      </c>
      <c r="J355" s="17">
        <v>0</v>
      </c>
      <c r="K355" s="17">
        <v>0</v>
      </c>
      <c r="L355" s="17">
        <v>0</v>
      </c>
      <c r="M355" s="17">
        <v>0</v>
      </c>
    </row>
    <row r="356" spans="1:19" ht="15" customHeight="1" x14ac:dyDescent="0.3">
      <c r="A356" s="154"/>
      <c r="B356" s="152"/>
      <c r="C356" s="132"/>
      <c r="D356" s="132"/>
      <c r="E356" s="132"/>
      <c r="F356" s="132"/>
      <c r="G356" s="53" t="s">
        <v>62</v>
      </c>
      <c r="H356" s="54">
        <f t="shared" si="127"/>
        <v>0</v>
      </c>
      <c r="I356" s="54">
        <v>0</v>
      </c>
      <c r="J356" s="54">
        <v>0</v>
      </c>
      <c r="K356" s="54">
        <v>0</v>
      </c>
      <c r="L356" s="54">
        <v>0</v>
      </c>
      <c r="M356" s="54">
        <v>0</v>
      </c>
    </row>
    <row r="357" spans="1:19" ht="96.4" customHeight="1" x14ac:dyDescent="0.3">
      <c r="A357" s="79" t="s">
        <v>114</v>
      </c>
      <c r="B357" s="90" t="s">
        <v>49</v>
      </c>
      <c r="C357" s="90">
        <v>1500</v>
      </c>
      <c r="D357" s="92">
        <f>110+119.1</f>
        <v>229.1</v>
      </c>
      <c r="E357" s="90" t="s">
        <v>106</v>
      </c>
      <c r="F357" s="90" t="s">
        <v>115</v>
      </c>
      <c r="G357" s="13" t="s">
        <v>93</v>
      </c>
      <c r="H357" s="17">
        <f>SUM(J357:M357)</f>
        <v>229.2</v>
      </c>
      <c r="I357" s="17">
        <f>SUM(K357:N357)</f>
        <v>229.2</v>
      </c>
      <c r="J357" s="17">
        <f>J370</f>
        <v>0</v>
      </c>
      <c r="K357" s="17">
        <f>K370</f>
        <v>0</v>
      </c>
      <c r="L357" s="17">
        <f>L364+L365</f>
        <v>229.2</v>
      </c>
      <c r="M357" s="17">
        <f t="shared" ref="M357" si="128">M370</f>
        <v>0</v>
      </c>
      <c r="N357" s="55"/>
      <c r="O357" s="55"/>
      <c r="P357" s="55"/>
      <c r="Q357" s="55"/>
      <c r="R357" s="55"/>
      <c r="S357" s="56"/>
    </row>
    <row r="358" spans="1:19" ht="15" customHeight="1" x14ac:dyDescent="0.3">
      <c r="A358" s="79"/>
      <c r="B358" s="91"/>
      <c r="C358" s="91"/>
      <c r="D358" s="91"/>
      <c r="E358" s="91"/>
      <c r="F358" s="91"/>
      <c r="G358" s="14" t="s">
        <v>25</v>
      </c>
      <c r="H358" s="17">
        <f>H371</f>
        <v>0</v>
      </c>
      <c r="I358" s="17">
        <f t="shared" ref="I358" si="129">I371</f>
        <v>0</v>
      </c>
      <c r="J358" s="17">
        <f>J371</f>
        <v>0</v>
      </c>
      <c r="K358" s="17">
        <f t="shared" ref="K358:M358" si="130">K371</f>
        <v>0</v>
      </c>
      <c r="L358" s="17">
        <f t="shared" si="130"/>
        <v>0</v>
      </c>
      <c r="M358" s="17">
        <f t="shared" si="130"/>
        <v>0</v>
      </c>
      <c r="N358" s="23"/>
      <c r="O358" s="23"/>
      <c r="P358" s="23"/>
      <c r="Q358" s="23"/>
      <c r="R358" s="23"/>
      <c r="S358" s="48"/>
    </row>
    <row r="359" spans="1:19" ht="15" customHeight="1" x14ac:dyDescent="0.3">
      <c r="A359" s="79"/>
      <c r="B359" s="101"/>
      <c r="C359" s="101"/>
      <c r="D359" s="101"/>
      <c r="E359" s="101"/>
      <c r="F359" s="101"/>
      <c r="G359" s="26" t="s">
        <v>29</v>
      </c>
      <c r="H359" s="24">
        <f t="shared" ref="H359:M360" si="131">H372</f>
        <v>0</v>
      </c>
      <c r="I359" s="24">
        <f t="shared" si="131"/>
        <v>0</v>
      </c>
      <c r="J359" s="24">
        <f t="shared" si="131"/>
        <v>0</v>
      </c>
      <c r="K359" s="24">
        <f t="shared" si="131"/>
        <v>0</v>
      </c>
      <c r="L359" s="24">
        <f t="shared" si="131"/>
        <v>0</v>
      </c>
      <c r="M359" s="24">
        <f t="shared" si="131"/>
        <v>0</v>
      </c>
    </row>
    <row r="360" spans="1:19" ht="15" customHeight="1" x14ac:dyDescent="0.3">
      <c r="A360" s="79"/>
      <c r="B360" s="196"/>
      <c r="C360" s="196"/>
      <c r="D360" s="196"/>
      <c r="E360" s="196"/>
      <c r="F360" s="196"/>
      <c r="G360" s="14" t="s">
        <v>11</v>
      </c>
      <c r="H360" s="24">
        <f>H373</f>
        <v>0</v>
      </c>
      <c r="I360" s="24">
        <f t="shared" si="131"/>
        <v>0</v>
      </c>
      <c r="J360" s="24">
        <f t="shared" si="131"/>
        <v>0</v>
      </c>
      <c r="K360" s="24">
        <f t="shared" si="131"/>
        <v>0</v>
      </c>
      <c r="L360" s="24">
        <f t="shared" si="131"/>
        <v>0</v>
      </c>
      <c r="M360" s="24">
        <f t="shared" si="131"/>
        <v>0</v>
      </c>
    </row>
    <row r="361" spans="1:19" ht="15" customHeight="1" x14ac:dyDescent="0.3">
      <c r="A361" s="79"/>
      <c r="B361" s="196"/>
      <c r="C361" s="196"/>
      <c r="D361" s="196"/>
      <c r="E361" s="196"/>
      <c r="F361" s="196"/>
      <c r="G361" s="14" t="s">
        <v>36</v>
      </c>
      <c r="H361" s="17">
        <f t="shared" ref="H361:M362" si="132">H374</f>
        <v>0</v>
      </c>
      <c r="I361" s="17">
        <f t="shared" si="132"/>
        <v>0</v>
      </c>
      <c r="J361" s="17">
        <f t="shared" si="132"/>
        <v>0</v>
      </c>
      <c r="K361" s="17">
        <f t="shared" si="132"/>
        <v>0</v>
      </c>
      <c r="L361" s="17">
        <f t="shared" si="132"/>
        <v>0</v>
      </c>
      <c r="M361" s="17">
        <f t="shared" si="132"/>
        <v>0</v>
      </c>
    </row>
    <row r="362" spans="1:19" ht="15" customHeight="1" x14ac:dyDescent="0.3">
      <c r="A362" s="79"/>
      <c r="B362" s="196"/>
      <c r="C362" s="196"/>
      <c r="D362" s="196"/>
      <c r="E362" s="196"/>
      <c r="F362" s="196"/>
      <c r="G362" s="14" t="s">
        <v>37</v>
      </c>
      <c r="H362" s="17">
        <f t="shared" si="132"/>
        <v>0</v>
      </c>
      <c r="I362" s="17">
        <f>I375</f>
        <v>0</v>
      </c>
      <c r="J362" s="17">
        <f t="shared" si="132"/>
        <v>0</v>
      </c>
      <c r="K362" s="17">
        <f t="shared" si="132"/>
        <v>0</v>
      </c>
      <c r="L362" s="17">
        <f t="shared" si="132"/>
        <v>0</v>
      </c>
      <c r="M362" s="17">
        <f t="shared" si="132"/>
        <v>0</v>
      </c>
    </row>
    <row r="363" spans="1:19" ht="15" customHeight="1" x14ac:dyDescent="0.3">
      <c r="A363" s="79"/>
      <c r="B363" s="196"/>
      <c r="C363" s="196"/>
      <c r="D363" s="196"/>
      <c r="E363" s="196"/>
      <c r="F363" s="196"/>
      <c r="G363" s="14" t="s">
        <v>38</v>
      </c>
      <c r="H363" s="17">
        <f>H376</f>
        <v>0</v>
      </c>
      <c r="I363" s="17">
        <f t="shared" ref="I363:M364" si="133">I376</f>
        <v>0</v>
      </c>
      <c r="J363" s="17">
        <f t="shared" si="133"/>
        <v>0</v>
      </c>
      <c r="K363" s="17">
        <f t="shared" si="133"/>
        <v>0</v>
      </c>
      <c r="L363" s="17">
        <f t="shared" si="133"/>
        <v>0</v>
      </c>
      <c r="M363" s="17">
        <f t="shared" si="133"/>
        <v>0</v>
      </c>
    </row>
    <row r="364" spans="1:19" ht="18.399999999999999" customHeight="1" x14ac:dyDescent="0.3">
      <c r="A364" s="79"/>
      <c r="B364" s="196"/>
      <c r="C364" s="196"/>
      <c r="D364" s="196"/>
      <c r="E364" s="196"/>
      <c r="F364" s="196"/>
      <c r="G364" s="14" t="s">
        <v>57</v>
      </c>
      <c r="H364" s="17">
        <f>L364</f>
        <v>110</v>
      </c>
      <c r="I364" s="17">
        <v>110</v>
      </c>
      <c r="J364" s="17">
        <f t="shared" si="133"/>
        <v>0</v>
      </c>
      <c r="K364" s="17">
        <f t="shared" si="133"/>
        <v>0</v>
      </c>
      <c r="L364" s="17">
        <v>110</v>
      </c>
      <c r="M364" s="17">
        <f t="shared" si="133"/>
        <v>0</v>
      </c>
    </row>
    <row r="365" spans="1:19" x14ac:dyDescent="0.3">
      <c r="A365" s="79"/>
      <c r="B365" s="196"/>
      <c r="C365" s="196"/>
      <c r="D365" s="196"/>
      <c r="E365" s="196"/>
      <c r="F365" s="196"/>
      <c r="G365" s="14" t="s">
        <v>58</v>
      </c>
      <c r="H365" s="17">
        <f>L365</f>
        <v>119.19999999999999</v>
      </c>
      <c r="I365" s="17">
        <f>119.1+0.1</f>
        <v>119.19999999999999</v>
      </c>
      <c r="J365" s="17">
        <v>0</v>
      </c>
      <c r="K365" s="17">
        <v>0</v>
      </c>
      <c r="L365" s="17">
        <f>119.1+0.1</f>
        <v>119.19999999999999</v>
      </c>
      <c r="M365" s="17">
        <f t="shared" ref="M365:M366" si="134">M378</f>
        <v>0</v>
      </c>
    </row>
    <row r="366" spans="1:19" x14ac:dyDescent="0.3">
      <c r="A366" s="79"/>
      <c r="B366" s="196"/>
      <c r="C366" s="196"/>
      <c r="D366" s="196"/>
      <c r="E366" s="196"/>
      <c r="F366" s="196"/>
      <c r="G366" s="14" t="s">
        <v>60</v>
      </c>
      <c r="H366" s="17">
        <v>0</v>
      </c>
      <c r="I366" s="17">
        <v>0</v>
      </c>
      <c r="J366" s="17">
        <v>0</v>
      </c>
      <c r="K366" s="17">
        <v>0</v>
      </c>
      <c r="L366" s="17">
        <v>0</v>
      </c>
      <c r="M366" s="17">
        <f t="shared" si="134"/>
        <v>0</v>
      </c>
    </row>
    <row r="367" spans="1:19" x14ac:dyDescent="0.3">
      <c r="A367" s="79"/>
      <c r="B367" s="196"/>
      <c r="C367" s="196"/>
      <c r="D367" s="196"/>
      <c r="E367" s="196"/>
      <c r="F367" s="196"/>
      <c r="G367" s="14" t="s">
        <v>61</v>
      </c>
      <c r="H367" s="17">
        <v>0</v>
      </c>
      <c r="I367" s="17">
        <f t="shared" ref="I367:M367" si="135">I380</f>
        <v>0</v>
      </c>
      <c r="J367" s="17">
        <v>0</v>
      </c>
      <c r="K367" s="17">
        <v>0</v>
      </c>
      <c r="L367" s="17">
        <v>0</v>
      </c>
      <c r="M367" s="17">
        <f t="shared" si="135"/>
        <v>0</v>
      </c>
    </row>
    <row r="368" spans="1:19" x14ac:dyDescent="0.3">
      <c r="A368" s="80"/>
      <c r="B368" s="197"/>
      <c r="C368" s="197"/>
      <c r="D368" s="197"/>
      <c r="E368" s="197"/>
      <c r="F368" s="197"/>
      <c r="G368" s="14" t="s">
        <v>62</v>
      </c>
      <c r="H368" s="17">
        <v>0</v>
      </c>
      <c r="I368" s="17">
        <v>0</v>
      </c>
      <c r="J368" s="17">
        <v>0</v>
      </c>
      <c r="K368" s="17">
        <v>0</v>
      </c>
      <c r="L368" s="17">
        <v>0</v>
      </c>
      <c r="M368" s="17">
        <f t="shared" ref="M368" si="136">M381</f>
        <v>0</v>
      </c>
    </row>
    <row r="369" spans="1:19" ht="119.25" customHeight="1" x14ac:dyDescent="0.3">
      <c r="A369" s="78" t="s">
        <v>110</v>
      </c>
      <c r="B369" s="119"/>
      <c r="C369" s="119"/>
      <c r="D369" s="92"/>
      <c r="E369" s="119"/>
      <c r="F369" s="119"/>
      <c r="G369" s="13" t="s">
        <v>93</v>
      </c>
      <c r="H369" s="17">
        <f>SUM(H370:H380)</f>
        <v>818519.4</v>
      </c>
      <c r="I369" s="17">
        <f t="shared" ref="I369:M369" si="137">SUM(I370:I380)</f>
        <v>42363.4</v>
      </c>
      <c r="J369" s="17">
        <f t="shared" si="137"/>
        <v>786024.20000000007</v>
      </c>
      <c r="K369" s="17">
        <f t="shared" si="137"/>
        <v>24310</v>
      </c>
      <c r="L369" s="17">
        <f>SUM(L370:L380)</f>
        <v>8185.2</v>
      </c>
      <c r="M369" s="17">
        <f t="shared" si="137"/>
        <v>0</v>
      </c>
      <c r="N369" s="55"/>
      <c r="O369" s="55"/>
      <c r="P369" s="55"/>
      <c r="Q369" s="55"/>
      <c r="R369" s="55"/>
      <c r="S369" s="56"/>
    </row>
    <row r="370" spans="1:19" ht="15" customHeight="1" x14ac:dyDescent="0.3">
      <c r="A370" s="79"/>
      <c r="B370" s="120"/>
      <c r="C370" s="120"/>
      <c r="D370" s="120"/>
      <c r="E370" s="120"/>
      <c r="F370" s="120"/>
      <c r="G370" s="14" t="s">
        <v>25</v>
      </c>
      <c r="H370" s="17">
        <f>H383</f>
        <v>0</v>
      </c>
      <c r="I370" s="17">
        <f t="shared" ref="I370" si="138">I383</f>
        <v>0</v>
      </c>
      <c r="J370" s="17">
        <f>J383</f>
        <v>0</v>
      </c>
      <c r="K370" s="17">
        <f t="shared" ref="K370:M370" si="139">K383</f>
        <v>0</v>
      </c>
      <c r="L370" s="17">
        <f t="shared" si="139"/>
        <v>0</v>
      </c>
      <c r="M370" s="17">
        <f t="shared" si="139"/>
        <v>0</v>
      </c>
      <c r="N370" s="23"/>
      <c r="O370" s="23"/>
      <c r="P370" s="23"/>
      <c r="Q370" s="23"/>
      <c r="R370" s="23"/>
      <c r="S370" s="48"/>
    </row>
    <row r="371" spans="1:19" ht="15" customHeight="1" x14ac:dyDescent="0.3">
      <c r="A371" s="79"/>
      <c r="B371" s="118"/>
      <c r="C371" s="118"/>
      <c r="D371" s="118"/>
      <c r="E371" s="118"/>
      <c r="F371" s="118"/>
      <c r="G371" s="26" t="s">
        <v>29</v>
      </c>
      <c r="H371" s="24">
        <f t="shared" ref="H371:M371" si="140">H384</f>
        <v>0</v>
      </c>
      <c r="I371" s="24">
        <f t="shared" si="140"/>
        <v>0</v>
      </c>
      <c r="J371" s="24">
        <f t="shared" si="140"/>
        <v>0</v>
      </c>
      <c r="K371" s="24">
        <f t="shared" si="140"/>
        <v>0</v>
      </c>
      <c r="L371" s="24">
        <f t="shared" si="140"/>
        <v>0</v>
      </c>
      <c r="M371" s="24">
        <f t="shared" si="140"/>
        <v>0</v>
      </c>
    </row>
    <row r="372" spans="1:19" ht="15" customHeight="1" x14ac:dyDescent="0.3">
      <c r="A372" s="79"/>
      <c r="B372" s="196"/>
      <c r="C372" s="196"/>
      <c r="D372" s="196"/>
      <c r="E372" s="196"/>
      <c r="F372" s="196"/>
      <c r="G372" s="14" t="s">
        <v>11</v>
      </c>
      <c r="H372" s="24">
        <f>H385</f>
        <v>0</v>
      </c>
      <c r="I372" s="24">
        <f t="shared" ref="I372:M372" si="141">I385</f>
        <v>0</v>
      </c>
      <c r="J372" s="24">
        <f t="shared" si="141"/>
        <v>0</v>
      </c>
      <c r="K372" s="24">
        <f t="shared" si="141"/>
        <v>0</v>
      </c>
      <c r="L372" s="24">
        <f t="shared" si="141"/>
        <v>0</v>
      </c>
      <c r="M372" s="24">
        <f t="shared" si="141"/>
        <v>0</v>
      </c>
    </row>
    <row r="373" spans="1:19" ht="15" customHeight="1" x14ac:dyDescent="0.3">
      <c r="A373" s="79"/>
      <c r="B373" s="196"/>
      <c r="C373" s="196"/>
      <c r="D373" s="196"/>
      <c r="E373" s="196"/>
      <c r="F373" s="196"/>
      <c r="G373" s="14" t="s">
        <v>36</v>
      </c>
      <c r="H373" s="17">
        <f t="shared" ref="H373:M373" si="142">H386</f>
        <v>0</v>
      </c>
      <c r="I373" s="17">
        <f t="shared" si="142"/>
        <v>0</v>
      </c>
      <c r="J373" s="17">
        <f t="shared" si="142"/>
        <v>0</v>
      </c>
      <c r="K373" s="17">
        <f t="shared" si="142"/>
        <v>0</v>
      </c>
      <c r="L373" s="17">
        <f t="shared" si="142"/>
        <v>0</v>
      </c>
      <c r="M373" s="17">
        <f t="shared" si="142"/>
        <v>0</v>
      </c>
    </row>
    <row r="374" spans="1:19" ht="15" customHeight="1" x14ac:dyDescent="0.3">
      <c r="A374" s="79"/>
      <c r="B374" s="196"/>
      <c r="C374" s="196"/>
      <c r="D374" s="196"/>
      <c r="E374" s="196"/>
      <c r="F374" s="196"/>
      <c r="G374" s="14" t="s">
        <v>37</v>
      </c>
      <c r="H374" s="17">
        <f t="shared" ref="H374" si="143">H387</f>
        <v>0</v>
      </c>
      <c r="I374" s="17">
        <f>I387</f>
        <v>0</v>
      </c>
      <c r="J374" s="17">
        <f t="shared" ref="J374:M374" si="144">J387</f>
        <v>0</v>
      </c>
      <c r="K374" s="17">
        <f t="shared" si="144"/>
        <v>0</v>
      </c>
      <c r="L374" s="17">
        <f t="shared" si="144"/>
        <v>0</v>
      </c>
      <c r="M374" s="17">
        <f t="shared" si="144"/>
        <v>0</v>
      </c>
    </row>
    <row r="375" spans="1:19" ht="15" customHeight="1" x14ac:dyDescent="0.3">
      <c r="A375" s="79"/>
      <c r="B375" s="196"/>
      <c r="C375" s="196"/>
      <c r="D375" s="196"/>
      <c r="E375" s="196"/>
      <c r="F375" s="196"/>
      <c r="G375" s="14" t="s">
        <v>38</v>
      </c>
      <c r="H375" s="17">
        <f>H388</f>
        <v>0</v>
      </c>
      <c r="I375" s="17">
        <f t="shared" ref="I375:M375" si="145">I388</f>
        <v>0</v>
      </c>
      <c r="J375" s="17">
        <f t="shared" si="145"/>
        <v>0</v>
      </c>
      <c r="K375" s="17">
        <f t="shared" si="145"/>
        <v>0</v>
      </c>
      <c r="L375" s="17">
        <f t="shared" si="145"/>
        <v>0</v>
      </c>
      <c r="M375" s="17">
        <f t="shared" si="145"/>
        <v>0</v>
      </c>
    </row>
    <row r="376" spans="1:19" ht="18.399999999999999" customHeight="1" x14ac:dyDescent="0.3">
      <c r="A376" s="79"/>
      <c r="B376" s="196"/>
      <c r="C376" s="196"/>
      <c r="D376" s="196"/>
      <c r="E376" s="196"/>
      <c r="F376" s="196"/>
      <c r="G376" s="14" t="s">
        <v>57</v>
      </c>
      <c r="H376" s="17">
        <f>L376</f>
        <v>0</v>
      </c>
      <c r="I376" s="17">
        <v>0</v>
      </c>
      <c r="J376" s="17">
        <f t="shared" ref="J376:K376" si="146">J389</f>
        <v>0</v>
      </c>
      <c r="K376" s="17">
        <f t="shared" si="146"/>
        <v>0</v>
      </c>
      <c r="L376" s="17">
        <v>0</v>
      </c>
      <c r="M376" s="17">
        <f t="shared" ref="M376" si="147">M389</f>
        <v>0</v>
      </c>
    </row>
    <row r="377" spans="1:19" x14ac:dyDescent="0.3">
      <c r="A377" s="79"/>
      <c r="B377" s="196"/>
      <c r="C377" s="196"/>
      <c r="D377" s="196"/>
      <c r="E377" s="196"/>
      <c r="F377" s="196"/>
      <c r="G377" s="14" t="s">
        <v>58</v>
      </c>
      <c r="H377" s="17">
        <v>0</v>
      </c>
      <c r="I377" s="17">
        <v>0</v>
      </c>
      <c r="J377" s="17">
        <v>0</v>
      </c>
      <c r="K377" s="17">
        <v>0</v>
      </c>
      <c r="L377" s="17">
        <v>0</v>
      </c>
      <c r="M377" s="17">
        <f t="shared" ref="M377:M379" si="148">M390</f>
        <v>0</v>
      </c>
    </row>
    <row r="378" spans="1:19" x14ac:dyDescent="0.3">
      <c r="A378" s="79"/>
      <c r="B378" s="196"/>
      <c r="C378" s="196"/>
      <c r="D378" s="196"/>
      <c r="E378" s="196"/>
      <c r="F378" s="196"/>
      <c r="G378" s="14" t="s">
        <v>60</v>
      </c>
      <c r="H378" s="17">
        <f>J378+K378+L378</f>
        <v>109417.2</v>
      </c>
      <c r="I378" s="17">
        <v>42363.4</v>
      </c>
      <c r="J378" s="17">
        <v>105073.3</v>
      </c>
      <c r="K378" s="17">
        <v>3249.7</v>
      </c>
      <c r="L378" s="17">
        <v>1094.2</v>
      </c>
      <c r="M378" s="17">
        <f t="shared" si="148"/>
        <v>0</v>
      </c>
    </row>
    <row r="379" spans="1:19" x14ac:dyDescent="0.3">
      <c r="A379" s="79"/>
      <c r="B379" s="196"/>
      <c r="C379" s="196"/>
      <c r="D379" s="196"/>
      <c r="E379" s="196"/>
      <c r="F379" s="196"/>
      <c r="G379" s="14" t="s">
        <v>61</v>
      </c>
      <c r="H379" s="17">
        <f>J379+K379+L379</f>
        <v>709102.20000000007</v>
      </c>
      <c r="I379" s="17">
        <f t="shared" ref="I379" si="149">I392</f>
        <v>0</v>
      </c>
      <c r="J379" s="17">
        <v>680950.9</v>
      </c>
      <c r="K379" s="17">
        <v>21060.3</v>
      </c>
      <c r="L379" s="17">
        <v>7091</v>
      </c>
      <c r="M379" s="17">
        <f t="shared" si="148"/>
        <v>0</v>
      </c>
    </row>
    <row r="380" spans="1:19" x14ac:dyDescent="0.3">
      <c r="A380" s="80"/>
      <c r="B380" s="197"/>
      <c r="C380" s="197"/>
      <c r="D380" s="197"/>
      <c r="E380" s="197"/>
      <c r="F380" s="197"/>
      <c r="G380" s="14" t="s">
        <v>62</v>
      </c>
      <c r="H380" s="194">
        <f>H392</f>
        <v>0</v>
      </c>
      <c r="I380" s="194">
        <f t="shared" ref="I380:M380" si="150">I393</f>
        <v>0</v>
      </c>
      <c r="J380" s="194">
        <f>J392</f>
        <v>0</v>
      </c>
      <c r="K380" s="194">
        <f>K392</f>
        <v>0</v>
      </c>
      <c r="L380" s="194">
        <f>L392</f>
        <v>0</v>
      </c>
      <c r="M380" s="194">
        <f t="shared" si="150"/>
        <v>0</v>
      </c>
    </row>
    <row r="381" spans="1:19" ht="119.25" customHeight="1" x14ac:dyDescent="0.3">
      <c r="A381" s="78" t="s">
        <v>111</v>
      </c>
      <c r="B381" s="124" t="s">
        <v>21</v>
      </c>
      <c r="C381" s="129">
        <v>1200</v>
      </c>
      <c r="D381" s="128">
        <v>2926571.5</v>
      </c>
      <c r="E381" s="124" t="s">
        <v>106</v>
      </c>
      <c r="F381" s="195" t="s">
        <v>119</v>
      </c>
      <c r="G381" s="13" t="s">
        <v>93</v>
      </c>
      <c r="H381" s="17">
        <f>SUM(H382:H392)</f>
        <v>818519.4</v>
      </c>
      <c r="I381" s="17">
        <f t="shared" ref="I381:M381" si="151">SUM(I382:I392)</f>
        <v>42363.4</v>
      </c>
      <c r="J381" s="17">
        <f t="shared" si="151"/>
        <v>786024.20000000007</v>
      </c>
      <c r="K381" s="17">
        <f t="shared" si="151"/>
        <v>24310</v>
      </c>
      <c r="L381" s="17">
        <f>SUM(L382:L392)</f>
        <v>8185.2</v>
      </c>
      <c r="M381" s="17">
        <f t="shared" si="151"/>
        <v>0</v>
      </c>
      <c r="N381" s="55"/>
      <c r="O381" s="55"/>
      <c r="P381" s="55"/>
      <c r="Q381" s="55"/>
      <c r="R381" s="55"/>
      <c r="S381" s="56"/>
    </row>
    <row r="382" spans="1:19" ht="15" customHeight="1" x14ac:dyDescent="0.3">
      <c r="A382" s="79"/>
      <c r="B382" s="125"/>
      <c r="C382" s="125"/>
      <c r="D382" s="125"/>
      <c r="E382" s="125"/>
      <c r="F382" s="125"/>
      <c r="G382" s="14" t="s">
        <v>25</v>
      </c>
      <c r="H382" s="17">
        <f>H395</f>
        <v>0</v>
      </c>
      <c r="I382" s="17">
        <f t="shared" ref="I382" si="152">I395</f>
        <v>0</v>
      </c>
      <c r="J382" s="17">
        <f>J395</f>
        <v>0</v>
      </c>
      <c r="K382" s="17">
        <f t="shared" ref="K382:M382" si="153">K395</f>
        <v>0</v>
      </c>
      <c r="L382" s="17">
        <f t="shared" si="153"/>
        <v>0</v>
      </c>
      <c r="M382" s="17">
        <f t="shared" si="153"/>
        <v>0</v>
      </c>
      <c r="N382" s="23"/>
      <c r="O382" s="23"/>
      <c r="P382" s="23"/>
      <c r="Q382" s="23"/>
      <c r="R382" s="23"/>
      <c r="S382" s="48"/>
    </row>
    <row r="383" spans="1:19" ht="15" customHeight="1" x14ac:dyDescent="0.3">
      <c r="A383" s="79"/>
      <c r="B383" s="123"/>
      <c r="C383" s="123"/>
      <c r="D383" s="123"/>
      <c r="E383" s="123"/>
      <c r="F383" s="123"/>
      <c r="G383" s="26" t="s">
        <v>29</v>
      </c>
      <c r="H383" s="24">
        <f t="shared" ref="H383:M383" si="154">H396</f>
        <v>0</v>
      </c>
      <c r="I383" s="24">
        <f t="shared" si="154"/>
        <v>0</v>
      </c>
      <c r="J383" s="24">
        <f t="shared" si="154"/>
        <v>0</v>
      </c>
      <c r="K383" s="24">
        <f t="shared" si="154"/>
        <v>0</v>
      </c>
      <c r="L383" s="24">
        <f t="shared" si="154"/>
        <v>0</v>
      </c>
      <c r="M383" s="24">
        <f t="shared" si="154"/>
        <v>0</v>
      </c>
    </row>
    <row r="384" spans="1:19" ht="15" customHeight="1" x14ac:dyDescent="0.3">
      <c r="A384" s="79"/>
      <c r="B384" s="196"/>
      <c r="C384" s="196"/>
      <c r="D384" s="196"/>
      <c r="E384" s="196"/>
      <c r="F384" s="196"/>
      <c r="G384" s="14" t="s">
        <v>11</v>
      </c>
      <c r="H384" s="24">
        <f>H397</f>
        <v>0</v>
      </c>
      <c r="I384" s="24">
        <f t="shared" ref="I384:M384" si="155">I397</f>
        <v>0</v>
      </c>
      <c r="J384" s="24">
        <f t="shared" si="155"/>
        <v>0</v>
      </c>
      <c r="K384" s="24">
        <f t="shared" si="155"/>
        <v>0</v>
      </c>
      <c r="L384" s="24">
        <f t="shared" si="155"/>
        <v>0</v>
      </c>
      <c r="M384" s="24">
        <f t="shared" si="155"/>
        <v>0</v>
      </c>
    </row>
    <row r="385" spans="1:13" ht="15" customHeight="1" x14ac:dyDescent="0.3">
      <c r="A385" s="79"/>
      <c r="B385" s="196"/>
      <c r="C385" s="196"/>
      <c r="D385" s="196"/>
      <c r="E385" s="196"/>
      <c r="F385" s="196"/>
      <c r="G385" s="14" t="s">
        <v>36</v>
      </c>
      <c r="H385" s="17">
        <f t="shared" ref="H385:M386" si="156">H398</f>
        <v>0</v>
      </c>
      <c r="I385" s="17">
        <f t="shared" si="156"/>
        <v>0</v>
      </c>
      <c r="J385" s="17">
        <f t="shared" si="156"/>
        <v>0</v>
      </c>
      <c r="K385" s="17">
        <f t="shared" si="156"/>
        <v>0</v>
      </c>
      <c r="L385" s="17">
        <f t="shared" si="156"/>
        <v>0</v>
      </c>
      <c r="M385" s="17">
        <f t="shared" si="156"/>
        <v>0</v>
      </c>
    </row>
    <row r="386" spans="1:13" ht="15" customHeight="1" x14ac:dyDescent="0.3">
      <c r="A386" s="79"/>
      <c r="B386" s="196"/>
      <c r="C386" s="196"/>
      <c r="D386" s="196"/>
      <c r="E386" s="196"/>
      <c r="F386" s="196"/>
      <c r="G386" s="14" t="s">
        <v>37</v>
      </c>
      <c r="H386" s="17">
        <f t="shared" si="156"/>
        <v>0</v>
      </c>
      <c r="I386" s="17">
        <f>I399</f>
        <v>0</v>
      </c>
      <c r="J386" s="17">
        <f t="shared" ref="J386:M386" si="157">J399</f>
        <v>0</v>
      </c>
      <c r="K386" s="17">
        <f t="shared" si="157"/>
        <v>0</v>
      </c>
      <c r="L386" s="17">
        <f t="shared" si="157"/>
        <v>0</v>
      </c>
      <c r="M386" s="17">
        <f t="shared" si="157"/>
        <v>0</v>
      </c>
    </row>
    <row r="387" spans="1:13" ht="15" customHeight="1" x14ac:dyDescent="0.3">
      <c r="A387" s="79"/>
      <c r="B387" s="196"/>
      <c r="C387" s="196"/>
      <c r="D387" s="196"/>
      <c r="E387" s="196"/>
      <c r="F387" s="196"/>
      <c r="G387" s="14" t="s">
        <v>38</v>
      </c>
      <c r="H387" s="17">
        <f>H400</f>
        <v>0</v>
      </c>
      <c r="I387" s="17">
        <f t="shared" ref="I387:M388" si="158">I400</f>
        <v>0</v>
      </c>
      <c r="J387" s="17">
        <f t="shared" si="158"/>
        <v>0</v>
      </c>
      <c r="K387" s="17">
        <f t="shared" si="158"/>
        <v>0</v>
      </c>
      <c r="L387" s="17">
        <f t="shared" si="158"/>
        <v>0</v>
      </c>
      <c r="M387" s="17">
        <f t="shared" si="158"/>
        <v>0</v>
      </c>
    </row>
    <row r="388" spans="1:13" ht="18.399999999999999" customHeight="1" x14ac:dyDescent="0.3">
      <c r="A388" s="79"/>
      <c r="B388" s="196"/>
      <c r="C388" s="196"/>
      <c r="D388" s="196"/>
      <c r="E388" s="196"/>
      <c r="F388" s="196"/>
      <c r="G388" s="14" t="s">
        <v>57</v>
      </c>
      <c r="H388" s="17">
        <f>L388</f>
        <v>0</v>
      </c>
      <c r="I388" s="17">
        <v>0</v>
      </c>
      <c r="J388" s="17">
        <f t="shared" ref="J388:K388" si="159">J401</f>
        <v>0</v>
      </c>
      <c r="K388" s="17">
        <f t="shared" si="159"/>
        <v>0</v>
      </c>
      <c r="L388" s="17">
        <v>0</v>
      </c>
      <c r="M388" s="17">
        <f t="shared" si="158"/>
        <v>0</v>
      </c>
    </row>
    <row r="389" spans="1:13" x14ac:dyDescent="0.3">
      <c r="A389" s="79"/>
      <c r="B389" s="196"/>
      <c r="C389" s="196"/>
      <c r="D389" s="196"/>
      <c r="E389" s="196"/>
      <c r="F389" s="196"/>
      <c r="G389" s="14" t="s">
        <v>58</v>
      </c>
      <c r="H389" s="17">
        <f t="shared" ref="H389:M389" si="160">H402</f>
        <v>0</v>
      </c>
      <c r="I389" s="17">
        <f t="shared" si="160"/>
        <v>0</v>
      </c>
      <c r="J389" s="17">
        <f t="shared" si="160"/>
        <v>0</v>
      </c>
      <c r="K389" s="17">
        <f t="shared" si="160"/>
        <v>0</v>
      </c>
      <c r="L389" s="17">
        <f t="shared" si="160"/>
        <v>0</v>
      </c>
      <c r="M389" s="17">
        <f t="shared" si="160"/>
        <v>0</v>
      </c>
    </row>
    <row r="390" spans="1:13" x14ac:dyDescent="0.3">
      <c r="A390" s="79"/>
      <c r="B390" s="196"/>
      <c r="C390" s="196"/>
      <c r="D390" s="196"/>
      <c r="E390" s="196"/>
      <c r="F390" s="196"/>
      <c r="G390" s="14" t="s">
        <v>60</v>
      </c>
      <c r="H390" s="17">
        <f>J390+K390+L390</f>
        <v>109417.2</v>
      </c>
      <c r="I390" s="17">
        <v>42363.4</v>
      </c>
      <c r="J390" s="17">
        <v>105073.3</v>
      </c>
      <c r="K390" s="17">
        <v>3249.7</v>
      </c>
      <c r="L390" s="17">
        <v>1094.2</v>
      </c>
      <c r="M390" s="17">
        <f t="shared" ref="M390" si="161">M403</f>
        <v>0</v>
      </c>
    </row>
    <row r="391" spans="1:13" x14ac:dyDescent="0.3">
      <c r="A391" s="79"/>
      <c r="B391" s="196"/>
      <c r="C391" s="196"/>
      <c r="D391" s="196"/>
      <c r="E391" s="196"/>
      <c r="F391" s="196"/>
      <c r="G391" s="14" t="s">
        <v>61</v>
      </c>
      <c r="H391" s="17">
        <f>J391+K391+L391</f>
        <v>709102.20000000007</v>
      </c>
      <c r="I391" s="17">
        <f t="shared" ref="I391" si="162">I404</f>
        <v>0</v>
      </c>
      <c r="J391" s="17">
        <v>680950.9</v>
      </c>
      <c r="K391" s="17">
        <v>21060.3</v>
      </c>
      <c r="L391" s="17">
        <v>7091</v>
      </c>
      <c r="M391" s="17">
        <f t="shared" ref="M391" si="163">M404</f>
        <v>0</v>
      </c>
    </row>
    <row r="392" spans="1:13" x14ac:dyDescent="0.3">
      <c r="A392" s="80"/>
      <c r="B392" s="197"/>
      <c r="C392" s="197"/>
      <c r="D392" s="197"/>
      <c r="E392" s="197"/>
      <c r="F392" s="197"/>
      <c r="G392" s="14" t="s">
        <v>62</v>
      </c>
      <c r="H392" s="194">
        <f>J392+K392+L392</f>
        <v>0</v>
      </c>
      <c r="I392" s="194">
        <f t="shared" ref="I392:M392" si="164">I405</f>
        <v>0</v>
      </c>
      <c r="J392" s="194">
        <f>172408.1-172408.1</f>
        <v>0</v>
      </c>
      <c r="K392" s="194">
        <f>5332.2-5332.2</f>
        <v>0</v>
      </c>
      <c r="L392" s="194">
        <f>1795.4-1795.4</f>
        <v>0</v>
      </c>
      <c r="M392" s="17">
        <f t="shared" si="164"/>
        <v>0</v>
      </c>
    </row>
  </sheetData>
  <mergeCells count="97">
    <mergeCell ref="A5:B5"/>
    <mergeCell ref="J5:M5"/>
    <mergeCell ref="J6:M6"/>
    <mergeCell ref="A7:M7"/>
    <mergeCell ref="A9:A11"/>
    <mergeCell ref="B9:B11"/>
    <mergeCell ref="C9:C11"/>
    <mergeCell ref="D9:D11"/>
    <mergeCell ref="E9:E11"/>
    <mergeCell ref="F9:F11"/>
    <mergeCell ref="J10:J11"/>
    <mergeCell ref="K10:K11"/>
    <mergeCell ref="L10:L11"/>
    <mergeCell ref="M10:M11"/>
    <mergeCell ref="G9:M9"/>
    <mergeCell ref="G10:G11"/>
    <mergeCell ref="H10:I10"/>
    <mergeCell ref="A13:A15"/>
    <mergeCell ref="F132:F143"/>
    <mergeCell ref="A82:A83"/>
    <mergeCell ref="B82:B83"/>
    <mergeCell ref="E82:E83"/>
    <mergeCell ref="A28:M28"/>
    <mergeCell ref="B61:B65"/>
    <mergeCell ref="C59:C64"/>
    <mergeCell ref="E61:E64"/>
    <mergeCell ref="A132:A143"/>
    <mergeCell ref="B132:B143"/>
    <mergeCell ref="C132:C143"/>
    <mergeCell ref="D132:D143"/>
    <mergeCell ref="A44:A56"/>
    <mergeCell ref="B44:B56"/>
    <mergeCell ref="A245:A246"/>
    <mergeCell ref="A306:A316"/>
    <mergeCell ref="A324:A325"/>
    <mergeCell ref="C324:C325"/>
    <mergeCell ref="D323:D325"/>
    <mergeCell ref="A281:A282"/>
    <mergeCell ref="B280:B282"/>
    <mergeCell ref="C281:C282"/>
    <mergeCell ref="D281:D282"/>
    <mergeCell ref="B244:B247"/>
    <mergeCell ref="D268:D279"/>
    <mergeCell ref="E132:E143"/>
    <mergeCell ref="B360:B368"/>
    <mergeCell ref="C360:C368"/>
    <mergeCell ref="F160:F161"/>
    <mergeCell ref="D144:D155"/>
    <mergeCell ref="E230:E231"/>
    <mergeCell ref="B230:B231"/>
    <mergeCell ref="D192:D198"/>
    <mergeCell ref="B268:B279"/>
    <mergeCell ref="B324:B325"/>
    <mergeCell ref="E268:E279"/>
    <mergeCell ref="E324:E325"/>
    <mergeCell ref="E281:E282"/>
    <mergeCell ref="A144:A155"/>
    <mergeCell ref="B144:B155"/>
    <mergeCell ref="E144:E155"/>
    <mergeCell ref="F144:F155"/>
    <mergeCell ref="C144:C155"/>
    <mergeCell ref="A160:A161"/>
    <mergeCell ref="B160:B161"/>
    <mergeCell ref="C160:C161"/>
    <mergeCell ref="D159:D162"/>
    <mergeCell ref="E159:E161"/>
    <mergeCell ref="A230:A231"/>
    <mergeCell ref="F230:F231"/>
    <mergeCell ref="D230:D231"/>
    <mergeCell ref="D360:D368"/>
    <mergeCell ref="E360:E368"/>
    <mergeCell ref="F360:F368"/>
    <mergeCell ref="A268:A279"/>
    <mergeCell ref="F281:F282"/>
    <mergeCell ref="F268:F279"/>
    <mergeCell ref="F324:F325"/>
    <mergeCell ref="F245:F246"/>
    <mergeCell ref="C244:C247"/>
    <mergeCell ref="D245:D247"/>
    <mergeCell ref="E245:E246"/>
    <mergeCell ref="D306:D312"/>
    <mergeCell ref="C268:C279"/>
    <mergeCell ref="C44:C56"/>
    <mergeCell ref="D44:D56"/>
    <mergeCell ref="E44:E56"/>
    <mergeCell ref="F44:F56"/>
    <mergeCell ref="F62:F65"/>
    <mergeCell ref="B384:B392"/>
    <mergeCell ref="C384:C392"/>
    <mergeCell ref="D384:D392"/>
    <mergeCell ref="E384:E392"/>
    <mergeCell ref="F384:F392"/>
    <mergeCell ref="B372:B380"/>
    <mergeCell ref="C372:C380"/>
    <mergeCell ref="D372:D380"/>
    <mergeCell ref="E372:E380"/>
    <mergeCell ref="F372:F380"/>
  </mergeCells>
  <pageMargins left="0.31496062992125984" right="0.11811023622047245" top="0.55118110236220474" bottom="0.27559055118110237" header="0.31496062992125984" footer="0.31496062992125984"/>
  <pageSetup paperSize="9" scale="62" fitToWidth="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2</vt:lpstr>
      <vt:lpstr>'прил 2'!Заголовки_для_печати</vt:lpstr>
      <vt:lpstr>'прил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Джанбуршиева Оксана Викторовна</cp:lastModifiedBy>
  <cp:lastPrinted>2023-01-25T10:02:31Z</cp:lastPrinted>
  <dcterms:created xsi:type="dcterms:W3CDTF">2015-12-31T01:26:46Z</dcterms:created>
  <dcterms:modified xsi:type="dcterms:W3CDTF">2023-01-30T00:23:19Z</dcterms:modified>
</cp:coreProperties>
</file>