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9040" windowHeight="15840"/>
  </bookViews>
  <sheets>
    <sheet name="доходы" sheetId="2" r:id="rId1"/>
    <sheet name="расходы" sheetId="1" r:id="rId2"/>
    <sheet name="источники" sheetId="3" r:id="rId3"/>
  </sheets>
  <definedNames>
    <definedName name="_xlnm.Print_Titles" localSheetId="0">доходы!$13:$13</definedName>
    <definedName name="_xlnm.Print_Titles" localSheetId="1">расходы!$4:$4</definedName>
    <definedName name="_xlnm.Print_Area" localSheetId="2">источники!$A$1:$D$8</definedName>
    <definedName name="_xlnm.Print_Area" localSheetId="1">расходы!$A$1:$E$53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4" i="2" l="1"/>
  <c r="E45" i="2"/>
  <c r="E46" i="2"/>
  <c r="E47" i="2"/>
  <c r="E65" i="2" l="1"/>
  <c r="D51" i="2"/>
  <c r="C51" i="2"/>
  <c r="D48" i="2"/>
  <c r="E48" i="2" s="1"/>
  <c r="C48" i="2"/>
  <c r="D43" i="2"/>
  <c r="C43" i="2"/>
  <c r="D33" i="2"/>
  <c r="C33" i="2"/>
  <c r="D29" i="2"/>
  <c r="C29" i="2"/>
  <c r="D26" i="2"/>
  <c r="D24" i="2" s="1"/>
  <c r="C26" i="2"/>
  <c r="C24" i="2" s="1"/>
  <c r="D19" i="2"/>
  <c r="C19" i="2"/>
  <c r="D14" i="2"/>
  <c r="E14" i="2" s="1"/>
  <c r="C14" i="2"/>
  <c r="E15" i="2"/>
  <c r="D4" i="1"/>
  <c r="E60" i="2"/>
  <c r="E61" i="2"/>
  <c r="E62" i="2"/>
  <c r="C12" i="2" l="1"/>
  <c r="D12" i="2"/>
  <c r="D64" i="2"/>
  <c r="D63" i="2" s="1"/>
  <c r="C64" i="2"/>
  <c r="E24" i="1"/>
  <c r="E25" i="1"/>
  <c r="E26" i="1"/>
  <c r="E27" i="1"/>
  <c r="E29" i="1"/>
  <c r="E44" i="1"/>
  <c r="E45" i="1"/>
  <c r="E46" i="1"/>
  <c r="E12" i="2" l="1"/>
  <c r="D4" i="3"/>
  <c r="D50" i="1"/>
  <c r="D43" i="1"/>
  <c r="C43" i="1"/>
  <c r="D28" i="1"/>
  <c r="C28" i="1"/>
  <c r="E28" i="1" l="1"/>
  <c r="E43" i="1"/>
  <c r="E55" i="1"/>
  <c r="E51" i="1"/>
  <c r="C50" i="1"/>
  <c r="E49" i="1"/>
  <c r="E48" i="1"/>
  <c r="D47" i="1"/>
  <c r="C47" i="1"/>
  <c r="E42" i="1"/>
  <c r="E41" i="1"/>
  <c r="E40" i="1"/>
  <c r="D39" i="1"/>
  <c r="C39" i="1"/>
  <c r="E38" i="1"/>
  <c r="E37" i="1"/>
  <c r="D36" i="1"/>
  <c r="C36" i="1"/>
  <c r="E35" i="1"/>
  <c r="E34" i="1"/>
  <c r="E33" i="1"/>
  <c r="E32" i="1"/>
  <c r="E31" i="1"/>
  <c r="D30" i="1"/>
  <c r="D56" i="1" s="1"/>
  <c r="C30" i="1"/>
  <c r="D23" i="1"/>
  <c r="C23" i="1"/>
  <c r="E22" i="1"/>
  <c r="E21" i="1"/>
  <c r="E20" i="1"/>
  <c r="E19" i="1"/>
  <c r="E18" i="1"/>
  <c r="D17" i="1"/>
  <c r="C17" i="1"/>
  <c r="E16" i="1"/>
  <c r="D15" i="1"/>
  <c r="C15" i="1"/>
  <c r="D13" i="1"/>
  <c r="C13" i="1"/>
  <c r="E12" i="1"/>
  <c r="E11" i="1"/>
  <c r="E9" i="1"/>
  <c r="E8" i="1"/>
  <c r="E7" i="1"/>
  <c r="E6" i="1"/>
  <c r="E5" i="1"/>
  <c r="C4" i="1"/>
  <c r="C56" i="1" l="1"/>
  <c r="D59" i="1"/>
  <c r="C59" i="1"/>
  <c r="C52" i="1"/>
  <c r="E47" i="1"/>
  <c r="D52" i="1"/>
  <c r="E36" i="1"/>
  <c r="E50" i="1"/>
  <c r="E39" i="1"/>
  <c r="E23" i="1"/>
  <c r="E17" i="1"/>
  <c r="E15" i="1"/>
  <c r="E4" i="1"/>
  <c r="E30" i="1"/>
  <c r="E13" i="2"/>
  <c r="E59" i="1" l="1"/>
  <c r="E56" i="1"/>
  <c r="E52" i="1"/>
  <c r="C63" i="2"/>
  <c r="E63" i="2" l="1"/>
  <c r="C11" i="2"/>
  <c r="C53" i="1" l="1"/>
  <c r="D11" i="2"/>
  <c r="D53" i="1" l="1"/>
  <c r="E59" i="2"/>
  <c r="E68" i="2" l="1"/>
  <c r="E67" i="2"/>
  <c r="E66" i="2"/>
  <c r="E64" i="2"/>
  <c r="E58" i="2"/>
  <c r="E56" i="2"/>
  <c r="E55" i="2"/>
  <c r="E54" i="2"/>
  <c r="E51" i="2"/>
  <c r="E50" i="2"/>
  <c r="E43" i="2"/>
  <c r="E42" i="2"/>
  <c r="E41" i="2"/>
  <c r="E40" i="2"/>
  <c r="E39" i="2"/>
  <c r="E38" i="2"/>
  <c r="E37" i="2"/>
  <c r="E36" i="2"/>
  <c r="E35" i="2"/>
  <c r="E34" i="2"/>
  <c r="E32" i="2"/>
  <c r="E31" i="2"/>
  <c r="E30" i="2"/>
  <c r="E28" i="2"/>
  <c r="E27" i="2"/>
  <c r="E26" i="2"/>
  <c r="E25" i="2"/>
  <c r="E23" i="2"/>
  <c r="E22" i="2"/>
  <c r="E21" i="2"/>
  <c r="E20" i="2"/>
  <c r="E18" i="2"/>
  <c r="E17" i="2"/>
  <c r="E16" i="2"/>
  <c r="E29" i="2" l="1"/>
  <c r="E19" i="2"/>
  <c r="E33" i="2"/>
  <c r="E49" i="2"/>
  <c r="E52" i="2"/>
  <c r="E24" i="2"/>
  <c r="E11" i="2" l="1"/>
  <c r="C4" i="3" l="1"/>
</calcChain>
</file>

<file path=xl/sharedStrings.xml><?xml version="1.0" encoding="utf-8"?>
<sst xmlns="http://schemas.openxmlformats.org/spreadsheetml/2006/main" count="259" uniqueCount="250">
  <si>
    <t>II. РАСХОДЫ</t>
  </si>
  <si>
    <t>Наименование показателя</t>
  </si>
  <si>
    <t>Процент исполнения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</si>
  <si>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</si>
  <si>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</si>
  <si>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</si>
  <si>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</si>
  <si>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</si>
  <si>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</si>
  <si>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0104     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</si>
  <si>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</si>
  <si>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</si>
  <si>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</si>
  <si>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</si>
  <si>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</si>
  <si>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</si>
  <si>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 xml:space="preserve"> Обеспечение проведения выборов и референдумов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</si>
  <si>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</si>
  <si>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</si>
  <si>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</si>
  <si>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</si>
  <si>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</si>
  <si>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</si>
  <si>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0204</t>
  </si>
  <si>
    <t>Мобилизационная подготовка экономики</t>
  </si>
  <si>
    <t>0300</t>
  </si>
  <si>
    <t>Национальная безопасность и правоохранительная деятельность</t>
  </si>
  <si>
    <t>0400</t>
  </si>
  <si>
    <t>Национальная экономика</t>
  </si>
  <si>
    <t>0405</t>
  </si>
  <si>
    <t>Сельское хозяйство и рыболовство</t>
  </si>
  <si>
    <t>0406</t>
  </si>
  <si>
    <t>Водное хозяйство</t>
  </si>
  <si>
    <t>0408</t>
  </si>
  <si>
    <t>Транспорт</t>
  </si>
  <si>
    <t>0409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</si>
  <si>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</si>
  <si>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</si>
  <si>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</si>
  <si>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</si>
  <si>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</si>
  <si>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</si>
  <si>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</si>
  <si>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</si>
  <si>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</si>
  <si>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</si>
  <si>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</si>
  <si>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 xml:space="preserve">Другие вопросы  в области жилищно-коммунального хозяйства 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</si>
  <si>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</si>
  <si>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</si>
  <si>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</si>
  <si>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</si>
  <si>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</si>
  <si>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</si>
  <si>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</si>
  <si>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</si>
  <si>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</si>
  <si>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</si>
  <si>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</si>
  <si>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</si>
  <si>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</si>
  <si>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</si>
  <si>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 xml:space="preserve">Культура </t>
  </si>
  <si>
    <t>0804</t>
  </si>
  <si>
    <t>Другие вопросы 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</si>
  <si>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</si>
  <si>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</si>
  <si>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</si>
  <si>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</si>
  <si>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</si>
  <si>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</si>
  <si>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</si>
  <si>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 и детства</t>
  </si>
  <si>
    <t>1100</t>
  </si>
  <si>
    <t>Физическая культура и спорт</t>
  </si>
  <si>
    <t>1101</t>
  </si>
  <si>
    <t xml:space="preserve">Физическая культура </t>
  </si>
  <si>
    <t>1102</t>
  </si>
  <si>
    <t>Массовый спорт</t>
  </si>
  <si>
    <t>1200</t>
  </si>
  <si>
    <t>Средства массовой информации</t>
  </si>
  <si>
    <t>1201</t>
  </si>
  <si>
    <t>Телевидение и радиовещание</t>
  </si>
  <si>
    <t>1300</t>
  </si>
  <si>
    <t>1301</t>
  </si>
  <si>
    <t>9800</t>
  </si>
  <si>
    <t>ВСЕГО РАСХОДОВ</t>
  </si>
  <si>
    <t>7980</t>
  </si>
  <si>
    <t>ПРОФИЦИТ БЮДЖЕТА (со знаком "плюс")                                              ДЕФИЦИТ БЮДЖЕТА (со знаком "минус")</t>
  </si>
  <si>
    <t>I. ДОХОДЫ</t>
  </si>
  <si>
    <t>Код бюджетной классификации РФ</t>
  </si>
  <si>
    <t>1 00 00000 00 0000 000</t>
  </si>
  <si>
    <t>1 03 00000 00 0000 000</t>
  </si>
  <si>
    <t>НАЛОГИ НА ТОВАРЫ (РАБОТЫ, УСЛУГИ), РЕАЛИЗУЕМЫЕ НА ТЕРРИТОРИИ РФ</t>
  </si>
  <si>
    <t>1 05 00000 00 0000 000</t>
  </si>
  <si>
    <t>НАЛОГИ НА СОВОКУПНЫЙ ДОХОД</t>
  </si>
  <si>
    <t>1 06 00000 00 0000 000</t>
  </si>
  <si>
    <t>НАЛОГИ НА ИМУЩЕСТВО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</si>
  <si>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</si>
  <si>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</si>
  <si>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</si>
  <si>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</si>
  <si>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</si>
  <si>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</si>
  <si>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1 13 00000 00 0000 000</t>
  </si>
  <si>
    <t>ДОХОДЫ ОТ ОКАЗАНИЯ ПЛАТНЫХ УСЛУГ (РАБОТ) И КОМПЕНСАЦИИ ЗАТРАТ ГОСУДАРСТВА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</si>
  <si>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</si>
  <si>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</si>
  <si>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</si>
  <si>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</si>
  <si>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</si>
  <si>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</si>
  <si>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</si>
  <si>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Субсидии бюджетам бюджетной системы Российской Федерации  (межбюджетные субсидии)</t>
  </si>
  <si>
    <t>Субвенции бюджетам бюджетной системы Российской Федерации</t>
  </si>
  <si>
    <t>2 19 00000 00 0000 000</t>
  </si>
  <si>
    <t>III.   ИСТОЧНИКИ ФИНАНСИРОВАНИЯ ДЕФИЦИТОВ БЮДЖЕТОВ</t>
  </si>
  <si>
    <t>Код источника по бюджетной классификации</t>
  </si>
  <si>
    <t>000 01 00 00 00 00 0000 000</t>
  </si>
  <si>
    <t xml:space="preserve">ИСТОЧНИКИ ВНУТРЕННЕГО ФИНАНСИРОВАНИЯ ДЕФИЦИТОВ БЮДЖЕТОВ </t>
  </si>
  <si>
    <t>000 01 02 00 00 00 0000 000</t>
  </si>
  <si>
    <t>Кредиты кредитных организаций в валюте  Российской Федерации</t>
  </si>
  <si>
    <t>000 01 03 00 00 00 0000 000</t>
  </si>
  <si>
    <t>000 01 05 00 00 00 0000 000</t>
  </si>
  <si>
    <t>Изменение остатков средств на счетах по учету средств бюджета</t>
  </si>
  <si>
    <t>Приложение</t>
  </si>
  <si>
    <t>администрации</t>
  </si>
  <si>
    <t>города Благовещенска</t>
  </si>
  <si>
    <t>Доходы от уплаты акцизов на дизельное топливо,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</si>
  <si>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</si>
  <si>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</si>
  <si>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</si>
  <si>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1 05 01000 00 0000 110</t>
  </si>
  <si>
    <t>Налог, взимаемый в связи с применением упрощенной системы налогообложения</t>
  </si>
  <si>
    <t>1 05 02000 02 0000 110</t>
  </si>
  <si>
    <t>Единый налог на вмененный доход для отдельных видов деятельности</t>
  </si>
  <si>
    <t>1 05 03000 01 0000 110</t>
  </si>
  <si>
    <t>1 05 04000 02 0000 110</t>
  </si>
  <si>
    <t>Налог, взимаемый в связи с применением патентной системы налогообложения</t>
  </si>
  <si>
    <t>1 06 01000 00 0000 110</t>
  </si>
  <si>
    <t>Налог на имущество физических лиц</t>
  </si>
  <si>
    <t>1 06 06000 00 0000 110</t>
  </si>
  <si>
    <t>Земельный налог</t>
  </si>
  <si>
    <t>1 08 07150 01 0000 110</t>
  </si>
  <si>
    <t>1 08 07173 01 0000 110</t>
  </si>
  <si>
    <t>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</si>
  <si>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</si>
  <si>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1 11 05024 04 0000 120</t>
  </si>
  <si>
    <t>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</si>
  <si>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</si>
  <si>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1 11 05074 04 0000 120</t>
  </si>
  <si>
    <t>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</si>
  <si>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</si>
  <si>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1 11 09034 04 0000 120</t>
  </si>
  <si>
    <t>Доходы от эксплуатации и использования имущества автомобильных дорог, находящихся в собственности  городских округов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</si>
  <si>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</si>
  <si>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</si>
  <si>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1 12 01010 01 0000 120</t>
  </si>
  <si>
    <t>Плата за выбросы загрязняющих веществ в атмосферный воздух стационарными объектами</t>
  </si>
  <si>
    <t>1 12 01030 01 0000 120</t>
  </si>
  <si>
    <t>Плата за сбросы загрязняющих веществ в водные объекты</t>
  </si>
  <si>
    <t>1 12 01041 01 0000 120</t>
  </si>
  <si>
    <t>1 13 01994 04 0000 130</t>
  </si>
  <si>
    <t>Прочие доходы от оказания платных услуг (работ) получателями средств бюджетов городских округов</t>
  </si>
  <si>
    <t>1 13 02994 04 0000 130</t>
  </si>
  <si>
    <t>Прочие доходы от компенсации затрат бюджетов городских округов</t>
  </si>
  <si>
    <t>1 14 01040 04 0000 410</t>
  </si>
  <si>
    <t>Доходы от продажи квартир, находящихся в собственности городских округов</t>
  </si>
  <si>
    <t>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</si>
  <si>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</si>
  <si>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</si>
  <si>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</si>
  <si>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</si>
  <si>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1 14 06324 04 0000 430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</si>
  <si>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участков, находящихся в собственности городских округов</t>
  </si>
  <si>
    <t>2 02 20000 00 0000 150</t>
  </si>
  <si>
    <t>2 02 40000 00 0000 150</t>
  </si>
  <si>
    <t>Иные межбюджетные трансферты</t>
  </si>
  <si>
    <t>УТВЕРЖДЕН</t>
  </si>
  <si>
    <t>постановлением</t>
  </si>
  <si>
    <t>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</si>
  <si>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</si>
  <si>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1 12 01042 01 0000 120</t>
  </si>
  <si>
    <t>Плата за размещение твёрдых коммунальных отходов</t>
  </si>
  <si>
    <t>Всего доходов</t>
  </si>
  <si>
    <t>НАЛОГОВЫЕ И НЕНАЛОГОВЫЕ ДОХОДЫ</t>
  </si>
  <si>
    <t>1 03 02230 01 0000 110</t>
  </si>
  <si>
    <t>1 03 02240 01 0000 110</t>
  </si>
  <si>
    <t>1 03 02250 01 0000 110</t>
  </si>
  <si>
    <t>1 03 02260 01 0000 110</t>
  </si>
  <si>
    <t xml:space="preserve">Единый сельскохозяйственный налог </t>
  </si>
  <si>
    <t>1 06 06032 04 0000 110</t>
  </si>
  <si>
    <t>Земельный налог с организаций</t>
  </si>
  <si>
    <t>1 06 06042 04 0000 110</t>
  </si>
  <si>
    <t>Земельный налог с физических лиц</t>
  </si>
  <si>
    <t>1 08 03000 01 0000 110</t>
  </si>
  <si>
    <t xml:space="preserve">Государственная пошлина по делам, рассматриваемым в судах общей юрисдикции, мировыми судьями </t>
  </si>
  <si>
    <t xml:space="preserve">Государственная пошлина за выдачу разрешения на установку рекламной конструкции </t>
  </si>
  <si>
    <t>Государственная пошлина за выдачу органом местного самоуправления городского округа специального 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</si>
  <si>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Доходы, получаемые в виде арендной платы, а также средства от продажи права 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</si>
  <si>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городских округов (за исключением земельных участков)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</si>
  <si>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</si>
  <si>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Плата за размещение отходов производства </t>
  </si>
  <si>
    <t>1 14 06312 04 0000 430</t>
  </si>
  <si>
    <t>1 17 05040 04 0000 180</t>
  </si>
  <si>
    <t>Прочие неналоговые доходы бюджетов городских округов</t>
  </si>
  <si>
    <t>1 17 01040 04 0000 180</t>
  </si>
  <si>
    <t>Невыясненные поступления, зачисляемые в бюджеты городских округов</t>
  </si>
  <si>
    <t>БЕЗВОЗМЕЗДНЫЕ ПОСТУПЛЕНИЯ ОТ ДРУГИХ БЮДЖЕТОВ БЮДЖЕТНОЙ СИСТЕМЫ РОССИЙСКОЙ ФЕДЕРАЦИИ</t>
  </si>
  <si>
    <t>2 02 30000 00 0000 150</t>
  </si>
  <si>
    <t>Прочие безвозмездные поступления в бюджеты городских округов</t>
  </si>
  <si>
    <t>0310</t>
  </si>
  <si>
    <t>Дорожное хозяйство (дорожные фонды)</t>
  </si>
  <si>
    <t>Обслуживание  государственного (муниципального) долга</t>
  </si>
  <si>
    <t>Обслуживание государственного (муниципального) внутреннего долга</t>
  </si>
  <si>
    <t>1 11 05312 04 0000 120</t>
  </si>
  <si>
    <t>1 17 16000 04 0000 180</t>
  </si>
  <si>
    <t>Прочие неналоговые доходы бюджетов городских округов в части невыясненных поступлений, по которым не осуществлен возврат (уточнение) не позднее трех лет со дня их зачисления на единый счет бюджета городского округа</t>
  </si>
  <si>
    <t>Х</t>
  </si>
  <si>
    <t>тыс.рублей</t>
  </si>
  <si>
    <t>1 01 00000 00 0000 000</t>
  </si>
  <si>
    <t>1 17 00000 00 0000 000</t>
  </si>
  <si>
    <t>2 07 00000 00 0000 000</t>
  </si>
  <si>
    <t>2 18 00000 00 0000 150</t>
  </si>
  <si>
    <t>НАЛОГ НА ДОХОДЫ ФИЗИЧЕСКИХ ЛИЦ</t>
  </si>
  <si>
    <t>Защита населения и территории от чрезвычайных ситуаций природного и техногенного характера, пожарная безопасность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</si>
  <si>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</si>
  <si>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ПРОЧИЕ НЕНАЛОГОВЫЕ ДОХОДЫ</t>
  </si>
  <si>
    <t>Дотации бюджетам бюджетной системы Российской Федерации</t>
  </si>
  <si>
    <t>2 02 10000 00 0000 000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</si>
  <si>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</si>
  <si>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</si>
  <si>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 xml:space="preserve">Молодежная политика </t>
  </si>
  <si>
    <t>Код расхода по бюджетной классифика-ции</t>
  </si>
  <si>
    <t>1202</t>
  </si>
  <si>
    <t>Периодическая печать и издательства</t>
  </si>
  <si>
    <t>План 2023 года</t>
  </si>
  <si>
    <t>0600</t>
  </si>
  <si>
    <t>Охрана окружающей среды</t>
  </si>
  <si>
    <t>0605</t>
  </si>
  <si>
    <t>Другие вопросы в области охраны окружающей среды</t>
  </si>
  <si>
    <t>1103</t>
  </si>
  <si>
    <t>Спорт высших достижений</t>
  </si>
  <si>
    <t>Иные источники внутреннего финансирования дефицитов бюджетов</t>
  </si>
  <si>
    <t>Бюджетные кредиты из других бюджетов бюджетной системы Российской Федерации</t>
  </si>
  <si>
    <t xml:space="preserve">Исполнено на 01.07.2023 </t>
  </si>
  <si>
    <t>Исполнено на 01.07.2023</t>
  </si>
  <si>
    <t>1 14 02042 04 0000 410</t>
  </si>
  <si>
    <t>ОТЧЕТ ОБ ИСПОЛНЕНИИ ГОРОДСКОГО БЮДЖЕТА ЗА 1 ПОЛУГОДИЕ 2023 ГОДА</t>
  </si>
  <si>
    <t>от 11.08.2023 № 4208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</si>
</sst>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31" x14ac:knownFonts="1">
    <font>
      <sz val="11"/>
      <color theme="1"/>
      <name val="Times New Roman"/>
      <family val="2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8"/>
      <color rgb="FF000000"/>
      <name val="Arial"/>
      <family val="2"/>
      <charset val="204"/>
    </font>
    <font>
      <sz val="8"/>
      <color rgb="FF000000"/>
      <name val="Arial Cyr"/>
    </font>
    <font>
      <b/>
      <sz val="8"/>
      <color rgb="FF000000"/>
      <name val="Arial Cyr"/>
    </font>
    <font>
      <b/>
      <i/>
      <sz val="8"/>
      <color rgb="FF000000"/>
      <name val="Arial CYR"/>
    </font>
    <font>
      <sz val="8"/>
      <color rgb="FF000000"/>
      <name val="Arial"/>
      <family val="2"/>
      <charset val="204"/>
    </font>
    <font>
      <b/>
      <sz val="11"/>
      <name val="Arial Cyr"/>
      <charset val="204"/>
    </font>
    <font>
      <sz val="7.5"/>
      <name val="Arial Cyr"/>
      <charset val="204"/>
    </font>
    <font>
      <sz val="7.5"/>
      <name val="Times New Roman"/>
      <family val="1"/>
      <charset val="204"/>
    </font>
    <font>
      <b/>
      <sz val="7.5"/>
      <color indexed="8"/>
      <name val="Arial"/>
      <family val="2"/>
      <charset val="204"/>
    </font>
    <font>
      <sz val="12"/>
      <color theme="1"/>
      <name val="Times New Roman"/>
      <family val="2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.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4" fontId="9" fillId="0" borderId="2">
      <alignment horizontal="right"/>
    </xf>
    <xf numFmtId="4" fontId="10" fillId="0" borderId="3">
      <alignment horizontal="right" vertical="center" shrinkToFit="1"/>
    </xf>
    <xf numFmtId="4" fontId="10" fillId="0" borderId="4">
      <alignment horizontal="right" vertical="center" shrinkToFit="1"/>
    </xf>
    <xf numFmtId="4" fontId="10" fillId="0" borderId="2">
      <alignment horizontal="right" vertical="center" shrinkToFit="1"/>
    </xf>
    <xf numFmtId="49" fontId="11" fillId="0" borderId="5">
      <alignment horizontal="left" vertical="center" wrapText="1"/>
    </xf>
    <xf numFmtId="0" fontId="10" fillId="0" borderId="6">
      <alignment horizontal="left" vertical="center" wrapText="1"/>
    </xf>
    <xf numFmtId="0" fontId="10" fillId="0" borderId="7">
      <alignment horizontal="left" vertical="center" wrapText="1"/>
    </xf>
    <xf numFmtId="0" fontId="10" fillId="0" borderId="5">
      <alignment horizontal="left" vertical="center" wrapText="1"/>
    </xf>
    <xf numFmtId="49" fontId="10" fillId="0" borderId="5">
      <alignment horizontal="left" vertical="center" wrapText="1" indent="2"/>
    </xf>
    <xf numFmtId="49" fontId="10" fillId="0" borderId="5">
      <alignment horizontal="left" vertical="center" wrapText="1" indent="3"/>
    </xf>
    <xf numFmtId="49" fontId="12" fillId="0" borderId="5">
      <alignment horizontal="left" vertical="center" wrapText="1"/>
    </xf>
    <xf numFmtId="4" fontId="13" fillId="0" borderId="2">
      <alignment horizontal="right"/>
    </xf>
    <xf numFmtId="0" fontId="18" fillId="0" borderId="0"/>
    <xf numFmtId="0" fontId="20" fillId="0" borderId="0"/>
  </cellStyleXfs>
  <cellXfs count="87">
    <xf numFmtId="0" fontId="0" fillId="0" borderId="0" xfId="0"/>
    <xf numFmtId="0" fontId="4" fillId="0" borderId="0" xfId="1" applyFont="1" applyFill="1" applyAlignment="1"/>
    <xf numFmtId="164" fontId="6" fillId="0" borderId="1" xfId="1" applyNumberFormat="1" applyFont="1" applyFill="1" applyBorder="1" applyAlignment="1">
      <alignment horizontal="center" vertical="center" wrapText="1"/>
    </xf>
    <xf numFmtId="0" fontId="5" fillId="0" borderId="0" xfId="1" applyFont="1" applyFill="1"/>
    <xf numFmtId="164" fontId="7" fillId="0" borderId="1" xfId="1" applyNumberFormat="1" applyFont="1" applyFill="1" applyBorder="1" applyAlignment="1">
      <alignment horizontal="center" vertical="center"/>
    </xf>
    <xf numFmtId="0" fontId="4" fillId="0" borderId="0" xfId="1" applyFont="1" applyFill="1"/>
    <xf numFmtId="49" fontId="4" fillId="0" borderId="1" xfId="1" applyNumberFormat="1" applyFont="1" applyFill="1" applyBorder="1" applyAlignment="1">
      <alignment horizontal="center" vertical="top" wrapText="1"/>
    </xf>
    <xf numFmtId="165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vertical="top" wrapText="1"/>
    </xf>
    <xf numFmtId="164" fontId="4" fillId="0" borderId="1" xfId="1" applyNumberFormat="1" applyFont="1" applyFill="1" applyBorder="1" applyAlignment="1">
      <alignment horizontal="center" vertical="center"/>
    </xf>
    <xf numFmtId="49" fontId="8" fillId="0" borderId="1" xfId="1" applyNumberFormat="1" applyFont="1" applyFill="1" applyBorder="1" applyAlignment="1">
      <alignment horizontal="center" vertical="top" wrapText="1"/>
    </xf>
    <xf numFmtId="0" fontId="8" fillId="0" borderId="1" xfId="1" applyFont="1" applyFill="1" applyBorder="1" applyAlignment="1">
      <alignment vertical="top" wrapText="1"/>
    </xf>
    <xf numFmtId="0" fontId="8" fillId="0" borderId="0" xfId="1" applyFont="1" applyFill="1"/>
    <xf numFmtId="164" fontId="4" fillId="0" borderId="1" xfId="1" applyNumberFormat="1" applyFont="1" applyFill="1" applyBorder="1" applyAlignment="1">
      <alignment vertical="top"/>
    </xf>
    <xf numFmtId="0" fontId="4" fillId="0" borderId="0" xfId="1" applyFont="1" applyFill="1" applyAlignment="1">
      <alignment vertical="center"/>
    </xf>
    <xf numFmtId="0" fontId="1" fillId="0" borderId="0" xfId="1" applyFill="1"/>
    <xf numFmtId="0" fontId="1" fillId="0" borderId="0" xfId="1" applyFill="1" applyAlignment="1">
      <alignment vertical="top"/>
    </xf>
    <xf numFmtId="164" fontId="1" fillId="0" borderId="0" xfId="1" applyNumberFormat="1" applyFill="1" applyAlignment="1">
      <alignment vertical="top"/>
    </xf>
    <xf numFmtId="0" fontId="1" fillId="0" borderId="0" xfId="1"/>
    <xf numFmtId="0" fontId="14" fillId="0" borderId="0" xfId="1" applyFont="1"/>
    <xf numFmtId="0" fontId="15" fillId="0" borderId="0" xfId="1" applyFont="1"/>
    <xf numFmtId="0" fontId="1" fillId="0" borderId="0" xfId="1" applyAlignment="1">
      <alignment vertical="justify"/>
    </xf>
    <xf numFmtId="49" fontId="16" fillId="2" borderId="1" xfId="1" applyNumberFormat="1" applyFont="1" applyFill="1" applyBorder="1" applyAlignment="1">
      <alignment horizontal="center" vertical="center" wrapText="1"/>
    </xf>
    <xf numFmtId="0" fontId="5" fillId="2" borderId="0" xfId="1" applyFont="1" applyFill="1"/>
    <xf numFmtId="0" fontId="4" fillId="2" borderId="0" xfId="1" applyFont="1" applyFill="1" applyBorder="1"/>
    <xf numFmtId="0" fontId="6" fillId="0" borderId="0" xfId="1" applyFont="1" applyAlignment="1">
      <alignment vertical="top"/>
    </xf>
    <xf numFmtId="0" fontId="2" fillId="0" borderId="0" xfId="1" applyFont="1" applyAlignment="1">
      <alignment vertical="top"/>
    </xf>
    <xf numFmtId="0" fontId="1" fillId="0" borderId="0" xfId="1" applyAlignment="1">
      <alignment vertical="top"/>
    </xf>
    <xf numFmtId="0" fontId="14" fillId="0" borderId="0" xfId="1" applyFont="1" applyFill="1"/>
    <xf numFmtId="0" fontId="4" fillId="0" borderId="0" xfId="1" applyFont="1" applyFill="1" applyBorder="1"/>
    <xf numFmtId="0" fontId="6" fillId="0" borderId="0" xfId="1" applyFont="1" applyFill="1" applyAlignment="1">
      <alignment vertical="top"/>
    </xf>
    <xf numFmtId="0" fontId="2" fillId="0" borderId="0" xfId="1" applyFont="1" applyFill="1" applyAlignment="1">
      <alignment vertical="top"/>
    </xf>
    <xf numFmtId="0" fontId="17" fillId="2" borderId="8" xfId="1" applyFont="1" applyFill="1" applyBorder="1" applyAlignment="1">
      <alignment vertical="top"/>
    </xf>
    <xf numFmtId="0" fontId="17" fillId="0" borderId="8" xfId="1" applyFont="1" applyBorder="1" applyAlignment="1">
      <alignment vertical="top"/>
    </xf>
    <xf numFmtId="0" fontId="5" fillId="2" borderId="9" xfId="1" applyFont="1" applyFill="1" applyBorder="1" applyAlignment="1">
      <alignment horizontal="center" vertical="justify" wrapText="1"/>
    </xf>
    <xf numFmtId="0" fontId="6" fillId="0" borderId="9" xfId="1" applyFont="1" applyFill="1" applyBorder="1" applyAlignment="1">
      <alignment horizontal="center" vertical="center" wrapText="1"/>
    </xf>
    <xf numFmtId="0" fontId="19" fillId="0" borderId="0" xfId="1" applyFont="1" applyFill="1"/>
    <xf numFmtId="0" fontId="21" fillId="0" borderId="0" xfId="0" applyFont="1" applyFill="1"/>
    <xf numFmtId="0" fontId="22" fillId="0" borderId="0" xfId="0" applyFont="1" applyFill="1" applyAlignment="1">
      <alignment horizontal="center" vertical="center"/>
    </xf>
    <xf numFmtId="0" fontId="22" fillId="0" borderId="0" xfId="0" applyFont="1" applyFill="1"/>
    <xf numFmtId="0" fontId="23" fillId="0" borderId="0" xfId="0" applyFont="1" applyFill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4" fillId="0" borderId="1" xfId="14" applyFont="1" applyBorder="1" applyAlignment="1">
      <alignment vertical="top" wrapText="1"/>
    </xf>
    <xf numFmtId="165" fontId="25" fillId="2" borderId="1" xfId="1" applyNumberFormat="1" applyFont="1" applyFill="1" applyBorder="1" applyAlignment="1">
      <alignment horizontal="center" vertical="top" wrapText="1"/>
    </xf>
    <xf numFmtId="165" fontId="25" fillId="0" borderId="1" xfId="1" applyNumberFormat="1" applyFont="1" applyBorder="1" applyAlignment="1">
      <alignment horizontal="center" vertical="top" wrapText="1"/>
    </xf>
    <xf numFmtId="0" fontId="24" fillId="0" borderId="0" xfId="0" applyFont="1" applyFill="1" applyAlignment="1">
      <alignment horizontal="center"/>
    </xf>
    <xf numFmtId="4" fontId="4" fillId="0" borderId="8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left" vertical="center" wrapText="1"/>
    </xf>
    <xf numFmtId="4" fontId="4" fillId="0" borderId="8" xfId="0" applyNumberFormat="1" applyFont="1" applyFill="1" applyBorder="1" applyAlignment="1">
      <alignment horizontal="left" vertical="center"/>
    </xf>
    <xf numFmtId="0" fontId="1" fillId="0" borderId="0" xfId="1" applyFill="1" applyAlignment="1">
      <alignment horizontal="right"/>
    </xf>
    <xf numFmtId="165" fontId="1" fillId="0" borderId="0" xfId="1" applyNumberFormat="1" applyFill="1"/>
    <xf numFmtId="165" fontId="4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top" wrapText="1"/>
    </xf>
    <xf numFmtId="4" fontId="4" fillId="0" borderId="8" xfId="0" applyNumberFormat="1" applyFont="1" applyFill="1" applyBorder="1" applyAlignment="1">
      <alignment horizontal="center" vertical="center" wrapText="1"/>
    </xf>
    <xf numFmtId="165" fontId="26" fillId="0" borderId="1" xfId="1" applyNumberFormat="1" applyFont="1" applyFill="1" applyBorder="1" applyAlignment="1">
      <alignment horizontal="center" vertical="center" wrapText="1"/>
    </xf>
    <xf numFmtId="165" fontId="8" fillId="0" borderId="1" xfId="1" applyNumberFormat="1" applyFont="1" applyFill="1" applyBorder="1" applyAlignment="1">
      <alignment horizontal="center" vertical="center" wrapText="1"/>
    </xf>
    <xf numFmtId="164" fontId="8" fillId="0" borderId="1" xfId="1" applyNumberFormat="1" applyFont="1" applyFill="1" applyBorder="1" applyAlignment="1">
      <alignment horizontal="center" vertical="center"/>
    </xf>
    <xf numFmtId="49" fontId="8" fillId="0" borderId="1" xfId="1" applyNumberFormat="1" applyFont="1" applyFill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horizontal="left" vertical="top" wrapText="1"/>
    </xf>
    <xf numFmtId="0" fontId="8" fillId="0" borderId="0" xfId="0" applyFont="1" applyFill="1" applyAlignment="1">
      <alignment horizontal="center"/>
    </xf>
    <xf numFmtId="0" fontId="24" fillId="0" borderId="0" xfId="0" applyFont="1" applyFill="1" applyAlignment="1">
      <alignment horizontal="center"/>
    </xf>
    <xf numFmtId="165" fontId="8" fillId="0" borderId="10" xfId="1" applyNumberFormat="1" applyFont="1" applyFill="1" applyBorder="1" applyAlignment="1">
      <alignment horizontal="center" vertical="center"/>
    </xf>
    <xf numFmtId="165" fontId="8" fillId="0" borderId="11" xfId="1" applyNumberFormat="1" applyFont="1" applyFill="1" applyBorder="1" applyAlignment="1">
      <alignment horizontal="center" vertical="center"/>
    </xf>
    <xf numFmtId="165" fontId="22" fillId="0" borderId="0" xfId="0" applyNumberFormat="1" applyFont="1" applyFill="1"/>
    <xf numFmtId="0" fontId="6" fillId="0" borderId="1" xfId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vertical="center"/>
    </xf>
    <xf numFmtId="0" fontId="1" fillId="0" borderId="0" xfId="1" applyFont="1" applyFill="1" applyAlignment="1"/>
    <xf numFmtId="0" fontId="8" fillId="0" borderId="0" xfId="1" applyFont="1" applyFill="1" applyAlignment="1">
      <alignment horizontal="right" vertical="center"/>
    </xf>
    <xf numFmtId="0" fontId="8" fillId="0" borderId="0" xfId="1" applyFont="1" applyFill="1" applyAlignment="1">
      <alignment horizontal="right"/>
    </xf>
    <xf numFmtId="49" fontId="27" fillId="0" borderId="1" xfId="1" applyNumberFormat="1" applyFont="1" applyFill="1" applyBorder="1" applyAlignment="1">
      <alignment horizontal="center" vertical="top" wrapText="1"/>
    </xf>
    <xf numFmtId="0" fontId="27" fillId="0" borderId="1" xfId="1" applyFont="1" applyFill="1" applyBorder="1" applyAlignment="1">
      <alignment vertical="top" wrapText="1"/>
    </xf>
    <xf numFmtId="165" fontId="29" fillId="0" borderId="1" xfId="1" applyNumberFormat="1" applyFont="1" applyFill="1" applyBorder="1" applyAlignment="1">
      <alignment horizontal="center" vertical="center" wrapText="1"/>
    </xf>
    <xf numFmtId="165" fontId="27" fillId="0" borderId="1" xfId="1" applyNumberFormat="1" applyFont="1" applyFill="1" applyBorder="1" applyAlignment="1">
      <alignment horizontal="center" vertical="center" wrapText="1"/>
    </xf>
    <xf numFmtId="165" fontId="27" fillId="0" borderId="11" xfId="1" applyNumberFormat="1" applyFont="1" applyFill="1" applyBorder="1" applyAlignment="1">
      <alignment horizontal="center" vertical="center"/>
    </xf>
    <xf numFmtId="0" fontId="30" fillId="0" borderId="1" xfId="1" applyFont="1" applyFill="1" applyBorder="1" applyAlignment="1">
      <alignment vertical="top" wrapText="1"/>
    </xf>
    <xf numFmtId="49" fontId="27" fillId="0" borderId="1" xfId="1" applyNumberFormat="1" applyFont="1" applyFill="1" applyBorder="1" applyAlignment="1">
      <alignment horizontal="left" vertical="top" wrapText="1"/>
    </xf>
    <xf numFmtId="165" fontId="4" fillId="0" borderId="1" xfId="0" applyNumberFormat="1" applyFont="1" applyFill="1" applyBorder="1" applyAlignment="1">
      <alignment horizontal="left" vertical="center"/>
    </xf>
    <xf numFmtId="0" fontId="27" fillId="0" borderId="0" xfId="0" applyFont="1" applyFill="1" applyAlignment="1">
      <alignment horizontal="center"/>
    </xf>
    <xf numFmtId="0" fontId="28" fillId="0" borderId="0" xfId="0" applyFont="1" applyFill="1" applyAlignment="1">
      <alignment horizontal="center"/>
    </xf>
    <xf numFmtId="0" fontId="2" fillId="0" borderId="0" xfId="1" applyFont="1" applyAlignment="1">
      <alignment horizontal="center" vertical="center"/>
    </xf>
    <xf numFmtId="0" fontId="19" fillId="0" borderId="0" xfId="1" applyFont="1" applyFill="1" applyAlignment="1"/>
  </cellXfs>
  <cellStyles count="16">
    <cellStyle name="xl105" xfId="13"/>
    <cellStyle name="xl107" xfId="2"/>
    <cellStyle name="xl107 2" xfId="3"/>
    <cellStyle name="xl108" xfId="4"/>
    <cellStyle name="xl109 2" xfId="5"/>
    <cellStyle name="xl32 2" xfId="6"/>
    <cellStyle name="xl33 2" xfId="7"/>
    <cellStyle name="xl34 2" xfId="8"/>
    <cellStyle name="xl35 2" xfId="9"/>
    <cellStyle name="xl41 2" xfId="10"/>
    <cellStyle name="xl45 2" xfId="11"/>
    <cellStyle name="xl49 2" xfId="12"/>
    <cellStyle name="Обычный" xfId="0" builtinId="0"/>
    <cellStyle name="Обычный 2" xfId="1"/>
    <cellStyle name="Обычный 3" xfId="14"/>
    <cellStyle name="Обычный 4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4"/>
  <sheetViews>
    <sheetView tabSelected="1" zoomScale="85" zoomScaleNormal="85" workbookViewId="0">
      <selection activeCell="I10" sqref="I10"/>
    </sheetView>
  </sheetViews>
  <sheetFormatPr defaultRowHeight="15.75" x14ac:dyDescent="0.25"/>
  <cols>
    <col min="1" max="1" width="24.5703125" style="38" customWidth="1"/>
    <col min="2" max="2" width="56.42578125" style="39" customWidth="1"/>
    <col min="3" max="3" width="15.5703125" style="39" customWidth="1"/>
    <col min="4" max="4" width="14.7109375" style="39" customWidth="1"/>
    <col min="5" max="5" width="9.140625" style="39" hidden="1" customWidth="1"/>
    <col min="6" max="247" width="9.140625" style="39"/>
    <col min="248" max="248" width="18.140625" style="39" customWidth="1"/>
    <col min="249" max="249" width="42.42578125" style="39" customWidth="1"/>
    <col min="250" max="250" width="12.140625" style="39" customWidth="1"/>
    <col min="251" max="251" width="12.28515625" style="39" customWidth="1"/>
    <col min="252" max="252" width="10.28515625" style="39" customWidth="1"/>
    <col min="253" max="253" width="10.5703125" style="39" customWidth="1"/>
    <col min="254" max="254" width="11.5703125" style="39" customWidth="1"/>
    <col min="255" max="503" width="9.140625" style="39"/>
    <col min="504" max="504" width="18.140625" style="39" customWidth="1"/>
    <col min="505" max="505" width="42.42578125" style="39" customWidth="1"/>
    <col min="506" max="506" width="12.140625" style="39" customWidth="1"/>
    <col min="507" max="507" width="12.28515625" style="39" customWidth="1"/>
    <col min="508" max="508" width="10.28515625" style="39" customWidth="1"/>
    <col min="509" max="509" width="10.5703125" style="39" customWidth="1"/>
    <col min="510" max="510" width="11.5703125" style="39" customWidth="1"/>
    <col min="511" max="759" width="9.140625" style="39"/>
    <col min="760" max="760" width="18.140625" style="39" customWidth="1"/>
    <col min="761" max="761" width="42.42578125" style="39" customWidth="1"/>
    <col min="762" max="762" width="12.140625" style="39" customWidth="1"/>
    <col min="763" max="763" width="12.28515625" style="39" customWidth="1"/>
    <col min="764" max="764" width="10.28515625" style="39" customWidth="1"/>
    <col min="765" max="765" width="10.5703125" style="39" customWidth="1"/>
    <col min="766" max="766" width="11.5703125" style="39" customWidth="1"/>
    <col min="767" max="1015" width="9.140625" style="39"/>
    <col min="1016" max="1016" width="18.140625" style="39" customWidth="1"/>
    <col min="1017" max="1017" width="42.42578125" style="39" customWidth="1"/>
    <col min="1018" max="1018" width="12.140625" style="39" customWidth="1"/>
    <col min="1019" max="1019" width="12.28515625" style="39" customWidth="1"/>
    <col min="1020" max="1020" width="10.28515625" style="39" customWidth="1"/>
    <col min="1021" max="1021" width="10.5703125" style="39" customWidth="1"/>
    <col min="1022" max="1022" width="11.5703125" style="39" customWidth="1"/>
    <col min="1023" max="1271" width="9.140625" style="39"/>
    <col min="1272" max="1272" width="18.140625" style="39" customWidth="1"/>
    <col min="1273" max="1273" width="42.42578125" style="39" customWidth="1"/>
    <col min="1274" max="1274" width="12.140625" style="39" customWidth="1"/>
    <col min="1275" max="1275" width="12.28515625" style="39" customWidth="1"/>
    <col min="1276" max="1276" width="10.28515625" style="39" customWidth="1"/>
    <col min="1277" max="1277" width="10.5703125" style="39" customWidth="1"/>
    <col min="1278" max="1278" width="11.5703125" style="39" customWidth="1"/>
    <col min="1279" max="1527" width="9.140625" style="39"/>
    <col min="1528" max="1528" width="18.140625" style="39" customWidth="1"/>
    <col min="1529" max="1529" width="42.42578125" style="39" customWidth="1"/>
    <col min="1530" max="1530" width="12.140625" style="39" customWidth="1"/>
    <col min="1531" max="1531" width="12.28515625" style="39" customWidth="1"/>
    <col min="1532" max="1532" width="10.28515625" style="39" customWidth="1"/>
    <col min="1533" max="1533" width="10.5703125" style="39" customWidth="1"/>
    <col min="1534" max="1534" width="11.5703125" style="39" customWidth="1"/>
    <col min="1535" max="1783" width="9.140625" style="39"/>
    <col min="1784" max="1784" width="18.140625" style="39" customWidth="1"/>
    <col min="1785" max="1785" width="42.42578125" style="39" customWidth="1"/>
    <col min="1786" max="1786" width="12.140625" style="39" customWidth="1"/>
    <col min="1787" max="1787" width="12.28515625" style="39" customWidth="1"/>
    <col min="1788" max="1788" width="10.28515625" style="39" customWidth="1"/>
    <col min="1789" max="1789" width="10.5703125" style="39" customWidth="1"/>
    <col min="1790" max="1790" width="11.5703125" style="39" customWidth="1"/>
    <col min="1791" max="2039" width="9.140625" style="39"/>
    <col min="2040" max="2040" width="18.140625" style="39" customWidth="1"/>
    <col min="2041" max="2041" width="42.42578125" style="39" customWidth="1"/>
    <col min="2042" max="2042" width="12.140625" style="39" customWidth="1"/>
    <col min="2043" max="2043" width="12.28515625" style="39" customWidth="1"/>
    <col min="2044" max="2044" width="10.28515625" style="39" customWidth="1"/>
    <col min="2045" max="2045" width="10.5703125" style="39" customWidth="1"/>
    <col min="2046" max="2046" width="11.5703125" style="39" customWidth="1"/>
    <col min="2047" max="2295" width="9.140625" style="39"/>
    <col min="2296" max="2296" width="18.140625" style="39" customWidth="1"/>
    <col min="2297" max="2297" width="42.42578125" style="39" customWidth="1"/>
    <col min="2298" max="2298" width="12.140625" style="39" customWidth="1"/>
    <col min="2299" max="2299" width="12.28515625" style="39" customWidth="1"/>
    <col min="2300" max="2300" width="10.28515625" style="39" customWidth="1"/>
    <col min="2301" max="2301" width="10.5703125" style="39" customWidth="1"/>
    <col min="2302" max="2302" width="11.5703125" style="39" customWidth="1"/>
    <col min="2303" max="2551" width="9.140625" style="39"/>
    <col min="2552" max="2552" width="18.140625" style="39" customWidth="1"/>
    <col min="2553" max="2553" width="42.42578125" style="39" customWidth="1"/>
    <col min="2554" max="2554" width="12.140625" style="39" customWidth="1"/>
    <col min="2555" max="2555" width="12.28515625" style="39" customWidth="1"/>
    <col min="2556" max="2556" width="10.28515625" style="39" customWidth="1"/>
    <col min="2557" max="2557" width="10.5703125" style="39" customWidth="1"/>
    <col min="2558" max="2558" width="11.5703125" style="39" customWidth="1"/>
    <col min="2559" max="2807" width="9.140625" style="39"/>
    <col min="2808" max="2808" width="18.140625" style="39" customWidth="1"/>
    <col min="2809" max="2809" width="42.42578125" style="39" customWidth="1"/>
    <col min="2810" max="2810" width="12.140625" style="39" customWidth="1"/>
    <col min="2811" max="2811" width="12.28515625" style="39" customWidth="1"/>
    <col min="2812" max="2812" width="10.28515625" style="39" customWidth="1"/>
    <col min="2813" max="2813" width="10.5703125" style="39" customWidth="1"/>
    <col min="2814" max="2814" width="11.5703125" style="39" customWidth="1"/>
    <col min="2815" max="3063" width="9.140625" style="39"/>
    <col min="3064" max="3064" width="18.140625" style="39" customWidth="1"/>
    <col min="3065" max="3065" width="42.42578125" style="39" customWidth="1"/>
    <col min="3066" max="3066" width="12.140625" style="39" customWidth="1"/>
    <col min="3067" max="3067" width="12.28515625" style="39" customWidth="1"/>
    <col min="3068" max="3068" width="10.28515625" style="39" customWidth="1"/>
    <col min="3069" max="3069" width="10.5703125" style="39" customWidth="1"/>
    <col min="3070" max="3070" width="11.5703125" style="39" customWidth="1"/>
    <col min="3071" max="3319" width="9.140625" style="39"/>
    <col min="3320" max="3320" width="18.140625" style="39" customWidth="1"/>
    <col min="3321" max="3321" width="42.42578125" style="39" customWidth="1"/>
    <col min="3322" max="3322" width="12.140625" style="39" customWidth="1"/>
    <col min="3323" max="3323" width="12.28515625" style="39" customWidth="1"/>
    <col min="3324" max="3324" width="10.28515625" style="39" customWidth="1"/>
    <col min="3325" max="3325" width="10.5703125" style="39" customWidth="1"/>
    <col min="3326" max="3326" width="11.5703125" style="39" customWidth="1"/>
    <col min="3327" max="3575" width="9.140625" style="39"/>
    <col min="3576" max="3576" width="18.140625" style="39" customWidth="1"/>
    <col min="3577" max="3577" width="42.42578125" style="39" customWidth="1"/>
    <col min="3578" max="3578" width="12.140625" style="39" customWidth="1"/>
    <col min="3579" max="3579" width="12.28515625" style="39" customWidth="1"/>
    <col min="3580" max="3580" width="10.28515625" style="39" customWidth="1"/>
    <col min="3581" max="3581" width="10.5703125" style="39" customWidth="1"/>
    <col min="3582" max="3582" width="11.5703125" style="39" customWidth="1"/>
    <col min="3583" max="3831" width="9.140625" style="39"/>
    <col min="3832" max="3832" width="18.140625" style="39" customWidth="1"/>
    <col min="3833" max="3833" width="42.42578125" style="39" customWidth="1"/>
    <col min="3834" max="3834" width="12.140625" style="39" customWidth="1"/>
    <col min="3835" max="3835" width="12.28515625" style="39" customWidth="1"/>
    <col min="3836" max="3836" width="10.28515625" style="39" customWidth="1"/>
    <col min="3837" max="3837" width="10.5703125" style="39" customWidth="1"/>
    <col min="3838" max="3838" width="11.5703125" style="39" customWidth="1"/>
    <col min="3839" max="4087" width="9.140625" style="39"/>
    <col min="4088" max="4088" width="18.140625" style="39" customWidth="1"/>
    <col min="4089" max="4089" width="42.42578125" style="39" customWidth="1"/>
    <col min="4090" max="4090" width="12.140625" style="39" customWidth="1"/>
    <col min="4091" max="4091" width="12.28515625" style="39" customWidth="1"/>
    <col min="4092" max="4092" width="10.28515625" style="39" customWidth="1"/>
    <col min="4093" max="4093" width="10.5703125" style="39" customWidth="1"/>
    <col min="4094" max="4094" width="11.5703125" style="39" customWidth="1"/>
    <col min="4095" max="4343" width="9.140625" style="39"/>
    <col min="4344" max="4344" width="18.140625" style="39" customWidth="1"/>
    <col min="4345" max="4345" width="42.42578125" style="39" customWidth="1"/>
    <col min="4346" max="4346" width="12.140625" style="39" customWidth="1"/>
    <col min="4347" max="4347" width="12.28515625" style="39" customWidth="1"/>
    <col min="4348" max="4348" width="10.28515625" style="39" customWidth="1"/>
    <col min="4349" max="4349" width="10.5703125" style="39" customWidth="1"/>
    <col min="4350" max="4350" width="11.5703125" style="39" customWidth="1"/>
    <col min="4351" max="4599" width="9.140625" style="39"/>
    <col min="4600" max="4600" width="18.140625" style="39" customWidth="1"/>
    <col min="4601" max="4601" width="42.42578125" style="39" customWidth="1"/>
    <col min="4602" max="4602" width="12.140625" style="39" customWidth="1"/>
    <col min="4603" max="4603" width="12.28515625" style="39" customWidth="1"/>
    <col min="4604" max="4604" width="10.28515625" style="39" customWidth="1"/>
    <col min="4605" max="4605" width="10.5703125" style="39" customWidth="1"/>
    <col min="4606" max="4606" width="11.5703125" style="39" customWidth="1"/>
    <col min="4607" max="4855" width="9.140625" style="39"/>
    <col min="4856" max="4856" width="18.140625" style="39" customWidth="1"/>
    <col min="4857" max="4857" width="42.42578125" style="39" customWidth="1"/>
    <col min="4858" max="4858" width="12.140625" style="39" customWidth="1"/>
    <col min="4859" max="4859" width="12.28515625" style="39" customWidth="1"/>
    <col min="4860" max="4860" width="10.28515625" style="39" customWidth="1"/>
    <col min="4861" max="4861" width="10.5703125" style="39" customWidth="1"/>
    <col min="4862" max="4862" width="11.5703125" style="39" customWidth="1"/>
    <col min="4863" max="5111" width="9.140625" style="39"/>
    <col min="5112" max="5112" width="18.140625" style="39" customWidth="1"/>
    <col min="5113" max="5113" width="42.42578125" style="39" customWidth="1"/>
    <col min="5114" max="5114" width="12.140625" style="39" customWidth="1"/>
    <col min="5115" max="5115" width="12.28515625" style="39" customWidth="1"/>
    <col min="5116" max="5116" width="10.28515625" style="39" customWidth="1"/>
    <col min="5117" max="5117" width="10.5703125" style="39" customWidth="1"/>
    <col min="5118" max="5118" width="11.5703125" style="39" customWidth="1"/>
    <col min="5119" max="5367" width="9.140625" style="39"/>
    <col min="5368" max="5368" width="18.140625" style="39" customWidth="1"/>
    <col min="5369" max="5369" width="42.42578125" style="39" customWidth="1"/>
    <col min="5370" max="5370" width="12.140625" style="39" customWidth="1"/>
    <col min="5371" max="5371" width="12.28515625" style="39" customWidth="1"/>
    <col min="5372" max="5372" width="10.28515625" style="39" customWidth="1"/>
    <col min="5373" max="5373" width="10.5703125" style="39" customWidth="1"/>
    <col min="5374" max="5374" width="11.5703125" style="39" customWidth="1"/>
    <col min="5375" max="5623" width="9.140625" style="39"/>
    <col min="5624" max="5624" width="18.140625" style="39" customWidth="1"/>
    <col min="5625" max="5625" width="42.42578125" style="39" customWidth="1"/>
    <col min="5626" max="5626" width="12.140625" style="39" customWidth="1"/>
    <col min="5627" max="5627" width="12.28515625" style="39" customWidth="1"/>
    <col min="5628" max="5628" width="10.28515625" style="39" customWidth="1"/>
    <col min="5629" max="5629" width="10.5703125" style="39" customWidth="1"/>
    <col min="5630" max="5630" width="11.5703125" style="39" customWidth="1"/>
    <col min="5631" max="5879" width="9.140625" style="39"/>
    <col min="5880" max="5880" width="18.140625" style="39" customWidth="1"/>
    <col min="5881" max="5881" width="42.42578125" style="39" customWidth="1"/>
    <col min="5882" max="5882" width="12.140625" style="39" customWidth="1"/>
    <col min="5883" max="5883" width="12.28515625" style="39" customWidth="1"/>
    <col min="5884" max="5884" width="10.28515625" style="39" customWidth="1"/>
    <col min="5885" max="5885" width="10.5703125" style="39" customWidth="1"/>
    <col min="5886" max="5886" width="11.5703125" style="39" customWidth="1"/>
    <col min="5887" max="6135" width="9.140625" style="39"/>
    <col min="6136" max="6136" width="18.140625" style="39" customWidth="1"/>
    <col min="6137" max="6137" width="42.42578125" style="39" customWidth="1"/>
    <col min="6138" max="6138" width="12.140625" style="39" customWidth="1"/>
    <col min="6139" max="6139" width="12.28515625" style="39" customWidth="1"/>
    <col min="6140" max="6140" width="10.28515625" style="39" customWidth="1"/>
    <col min="6141" max="6141" width="10.5703125" style="39" customWidth="1"/>
    <col min="6142" max="6142" width="11.5703125" style="39" customWidth="1"/>
    <col min="6143" max="6391" width="9.140625" style="39"/>
    <col min="6392" max="6392" width="18.140625" style="39" customWidth="1"/>
    <col min="6393" max="6393" width="42.42578125" style="39" customWidth="1"/>
    <col min="6394" max="6394" width="12.140625" style="39" customWidth="1"/>
    <col min="6395" max="6395" width="12.28515625" style="39" customWidth="1"/>
    <col min="6396" max="6396" width="10.28515625" style="39" customWidth="1"/>
    <col min="6397" max="6397" width="10.5703125" style="39" customWidth="1"/>
    <col min="6398" max="6398" width="11.5703125" style="39" customWidth="1"/>
    <col min="6399" max="6647" width="9.140625" style="39"/>
    <col min="6648" max="6648" width="18.140625" style="39" customWidth="1"/>
    <col min="6649" max="6649" width="42.42578125" style="39" customWidth="1"/>
    <col min="6650" max="6650" width="12.140625" style="39" customWidth="1"/>
    <col min="6651" max="6651" width="12.28515625" style="39" customWidth="1"/>
    <col min="6652" max="6652" width="10.28515625" style="39" customWidth="1"/>
    <col min="6653" max="6653" width="10.5703125" style="39" customWidth="1"/>
    <col min="6654" max="6654" width="11.5703125" style="39" customWidth="1"/>
    <col min="6655" max="6903" width="9.140625" style="39"/>
    <col min="6904" max="6904" width="18.140625" style="39" customWidth="1"/>
    <col min="6905" max="6905" width="42.42578125" style="39" customWidth="1"/>
    <col min="6906" max="6906" width="12.140625" style="39" customWidth="1"/>
    <col min="6907" max="6907" width="12.28515625" style="39" customWidth="1"/>
    <col min="6908" max="6908" width="10.28515625" style="39" customWidth="1"/>
    <col min="6909" max="6909" width="10.5703125" style="39" customWidth="1"/>
    <col min="6910" max="6910" width="11.5703125" style="39" customWidth="1"/>
    <col min="6911" max="7159" width="9.140625" style="39"/>
    <col min="7160" max="7160" width="18.140625" style="39" customWidth="1"/>
    <col min="7161" max="7161" width="42.42578125" style="39" customWidth="1"/>
    <col min="7162" max="7162" width="12.140625" style="39" customWidth="1"/>
    <col min="7163" max="7163" width="12.28515625" style="39" customWidth="1"/>
    <col min="7164" max="7164" width="10.28515625" style="39" customWidth="1"/>
    <col min="7165" max="7165" width="10.5703125" style="39" customWidth="1"/>
    <col min="7166" max="7166" width="11.5703125" style="39" customWidth="1"/>
    <col min="7167" max="7415" width="9.140625" style="39"/>
    <col min="7416" max="7416" width="18.140625" style="39" customWidth="1"/>
    <col min="7417" max="7417" width="42.42578125" style="39" customWidth="1"/>
    <col min="7418" max="7418" width="12.140625" style="39" customWidth="1"/>
    <col min="7419" max="7419" width="12.28515625" style="39" customWidth="1"/>
    <col min="7420" max="7420" width="10.28515625" style="39" customWidth="1"/>
    <col min="7421" max="7421" width="10.5703125" style="39" customWidth="1"/>
    <col min="7422" max="7422" width="11.5703125" style="39" customWidth="1"/>
    <col min="7423" max="7671" width="9.140625" style="39"/>
    <col min="7672" max="7672" width="18.140625" style="39" customWidth="1"/>
    <col min="7673" max="7673" width="42.42578125" style="39" customWidth="1"/>
    <col min="7674" max="7674" width="12.140625" style="39" customWidth="1"/>
    <col min="7675" max="7675" width="12.28515625" style="39" customWidth="1"/>
    <col min="7676" max="7676" width="10.28515625" style="39" customWidth="1"/>
    <col min="7677" max="7677" width="10.5703125" style="39" customWidth="1"/>
    <col min="7678" max="7678" width="11.5703125" style="39" customWidth="1"/>
    <col min="7679" max="7927" width="9.140625" style="39"/>
    <col min="7928" max="7928" width="18.140625" style="39" customWidth="1"/>
    <col min="7929" max="7929" width="42.42578125" style="39" customWidth="1"/>
    <col min="7930" max="7930" width="12.140625" style="39" customWidth="1"/>
    <col min="7931" max="7931" width="12.28515625" style="39" customWidth="1"/>
    <col min="7932" max="7932" width="10.28515625" style="39" customWidth="1"/>
    <col min="7933" max="7933" width="10.5703125" style="39" customWidth="1"/>
    <col min="7934" max="7934" width="11.5703125" style="39" customWidth="1"/>
    <col min="7935" max="8183" width="9.140625" style="39"/>
    <col min="8184" max="8184" width="18.140625" style="39" customWidth="1"/>
    <col min="8185" max="8185" width="42.42578125" style="39" customWidth="1"/>
    <col min="8186" max="8186" width="12.140625" style="39" customWidth="1"/>
    <col min="8187" max="8187" width="12.28515625" style="39" customWidth="1"/>
    <col min="8188" max="8188" width="10.28515625" style="39" customWidth="1"/>
    <col min="8189" max="8189" width="10.5703125" style="39" customWidth="1"/>
    <col min="8190" max="8190" width="11.5703125" style="39" customWidth="1"/>
    <col min="8191" max="8439" width="9.140625" style="39"/>
    <col min="8440" max="8440" width="18.140625" style="39" customWidth="1"/>
    <col min="8441" max="8441" width="42.42578125" style="39" customWidth="1"/>
    <col min="8442" max="8442" width="12.140625" style="39" customWidth="1"/>
    <col min="8443" max="8443" width="12.28515625" style="39" customWidth="1"/>
    <col min="8444" max="8444" width="10.28515625" style="39" customWidth="1"/>
    <col min="8445" max="8445" width="10.5703125" style="39" customWidth="1"/>
    <col min="8446" max="8446" width="11.5703125" style="39" customWidth="1"/>
    <col min="8447" max="8695" width="9.140625" style="39"/>
    <col min="8696" max="8696" width="18.140625" style="39" customWidth="1"/>
    <col min="8697" max="8697" width="42.42578125" style="39" customWidth="1"/>
    <col min="8698" max="8698" width="12.140625" style="39" customWidth="1"/>
    <col min="8699" max="8699" width="12.28515625" style="39" customWidth="1"/>
    <col min="8700" max="8700" width="10.28515625" style="39" customWidth="1"/>
    <col min="8701" max="8701" width="10.5703125" style="39" customWidth="1"/>
    <col min="8702" max="8702" width="11.5703125" style="39" customWidth="1"/>
    <col min="8703" max="8951" width="9.140625" style="39"/>
    <col min="8952" max="8952" width="18.140625" style="39" customWidth="1"/>
    <col min="8953" max="8953" width="42.42578125" style="39" customWidth="1"/>
    <col min="8954" max="8954" width="12.140625" style="39" customWidth="1"/>
    <col min="8955" max="8955" width="12.28515625" style="39" customWidth="1"/>
    <col min="8956" max="8956" width="10.28515625" style="39" customWidth="1"/>
    <col min="8957" max="8957" width="10.5703125" style="39" customWidth="1"/>
    <col min="8958" max="8958" width="11.5703125" style="39" customWidth="1"/>
    <col min="8959" max="9207" width="9.140625" style="39"/>
    <col min="9208" max="9208" width="18.140625" style="39" customWidth="1"/>
    <col min="9209" max="9209" width="42.42578125" style="39" customWidth="1"/>
    <col min="9210" max="9210" width="12.140625" style="39" customWidth="1"/>
    <col min="9211" max="9211" width="12.28515625" style="39" customWidth="1"/>
    <col min="9212" max="9212" width="10.28515625" style="39" customWidth="1"/>
    <col min="9213" max="9213" width="10.5703125" style="39" customWidth="1"/>
    <col min="9214" max="9214" width="11.5703125" style="39" customWidth="1"/>
    <col min="9215" max="9463" width="9.140625" style="39"/>
    <col min="9464" max="9464" width="18.140625" style="39" customWidth="1"/>
    <col min="9465" max="9465" width="42.42578125" style="39" customWidth="1"/>
    <col min="9466" max="9466" width="12.140625" style="39" customWidth="1"/>
    <col min="9467" max="9467" width="12.28515625" style="39" customWidth="1"/>
    <col min="9468" max="9468" width="10.28515625" style="39" customWidth="1"/>
    <col min="9469" max="9469" width="10.5703125" style="39" customWidth="1"/>
    <col min="9470" max="9470" width="11.5703125" style="39" customWidth="1"/>
    <col min="9471" max="9719" width="9.140625" style="39"/>
    <col min="9720" max="9720" width="18.140625" style="39" customWidth="1"/>
    <col min="9721" max="9721" width="42.42578125" style="39" customWidth="1"/>
    <col min="9722" max="9722" width="12.140625" style="39" customWidth="1"/>
    <col min="9723" max="9723" width="12.28515625" style="39" customWidth="1"/>
    <col min="9724" max="9724" width="10.28515625" style="39" customWidth="1"/>
    <col min="9725" max="9725" width="10.5703125" style="39" customWidth="1"/>
    <col min="9726" max="9726" width="11.5703125" style="39" customWidth="1"/>
    <col min="9727" max="9975" width="9.140625" style="39"/>
    <col min="9976" max="9976" width="18.140625" style="39" customWidth="1"/>
    <col min="9977" max="9977" width="42.42578125" style="39" customWidth="1"/>
    <col min="9978" max="9978" width="12.140625" style="39" customWidth="1"/>
    <col min="9979" max="9979" width="12.28515625" style="39" customWidth="1"/>
    <col min="9980" max="9980" width="10.28515625" style="39" customWidth="1"/>
    <col min="9981" max="9981" width="10.5703125" style="39" customWidth="1"/>
    <col min="9982" max="9982" width="11.5703125" style="39" customWidth="1"/>
    <col min="9983" max="10231" width="9.140625" style="39"/>
    <col min="10232" max="10232" width="18.140625" style="39" customWidth="1"/>
    <col min="10233" max="10233" width="42.42578125" style="39" customWidth="1"/>
    <col min="10234" max="10234" width="12.140625" style="39" customWidth="1"/>
    <col min="10235" max="10235" width="12.28515625" style="39" customWidth="1"/>
    <col min="10236" max="10236" width="10.28515625" style="39" customWidth="1"/>
    <col min="10237" max="10237" width="10.5703125" style="39" customWidth="1"/>
    <col min="10238" max="10238" width="11.5703125" style="39" customWidth="1"/>
    <col min="10239" max="10487" width="9.140625" style="39"/>
    <col min="10488" max="10488" width="18.140625" style="39" customWidth="1"/>
    <col min="10489" max="10489" width="42.42578125" style="39" customWidth="1"/>
    <col min="10490" max="10490" width="12.140625" style="39" customWidth="1"/>
    <col min="10491" max="10491" width="12.28515625" style="39" customWidth="1"/>
    <col min="10492" max="10492" width="10.28515625" style="39" customWidth="1"/>
    <col min="10493" max="10493" width="10.5703125" style="39" customWidth="1"/>
    <col min="10494" max="10494" width="11.5703125" style="39" customWidth="1"/>
    <col min="10495" max="10743" width="9.140625" style="39"/>
    <col min="10744" max="10744" width="18.140625" style="39" customWidth="1"/>
    <col min="10745" max="10745" width="42.42578125" style="39" customWidth="1"/>
    <col min="10746" max="10746" width="12.140625" style="39" customWidth="1"/>
    <col min="10747" max="10747" width="12.28515625" style="39" customWidth="1"/>
    <col min="10748" max="10748" width="10.28515625" style="39" customWidth="1"/>
    <col min="10749" max="10749" width="10.5703125" style="39" customWidth="1"/>
    <col min="10750" max="10750" width="11.5703125" style="39" customWidth="1"/>
    <col min="10751" max="10999" width="9.140625" style="39"/>
    <col min="11000" max="11000" width="18.140625" style="39" customWidth="1"/>
    <col min="11001" max="11001" width="42.42578125" style="39" customWidth="1"/>
    <col min="11002" max="11002" width="12.140625" style="39" customWidth="1"/>
    <col min="11003" max="11003" width="12.28515625" style="39" customWidth="1"/>
    <col min="11004" max="11004" width="10.28515625" style="39" customWidth="1"/>
    <col min="11005" max="11005" width="10.5703125" style="39" customWidth="1"/>
    <col min="11006" max="11006" width="11.5703125" style="39" customWidth="1"/>
    <col min="11007" max="11255" width="9.140625" style="39"/>
    <col min="11256" max="11256" width="18.140625" style="39" customWidth="1"/>
    <col min="11257" max="11257" width="42.42578125" style="39" customWidth="1"/>
    <col min="11258" max="11258" width="12.140625" style="39" customWidth="1"/>
    <col min="11259" max="11259" width="12.28515625" style="39" customWidth="1"/>
    <col min="11260" max="11260" width="10.28515625" style="39" customWidth="1"/>
    <col min="11261" max="11261" width="10.5703125" style="39" customWidth="1"/>
    <col min="11262" max="11262" width="11.5703125" style="39" customWidth="1"/>
    <col min="11263" max="11511" width="9.140625" style="39"/>
    <col min="11512" max="11512" width="18.140625" style="39" customWidth="1"/>
    <col min="11513" max="11513" width="42.42578125" style="39" customWidth="1"/>
    <col min="11514" max="11514" width="12.140625" style="39" customWidth="1"/>
    <col min="11515" max="11515" width="12.28515625" style="39" customWidth="1"/>
    <col min="11516" max="11516" width="10.28515625" style="39" customWidth="1"/>
    <col min="11517" max="11517" width="10.5703125" style="39" customWidth="1"/>
    <col min="11518" max="11518" width="11.5703125" style="39" customWidth="1"/>
    <col min="11519" max="11767" width="9.140625" style="39"/>
    <col min="11768" max="11768" width="18.140625" style="39" customWidth="1"/>
    <col min="11769" max="11769" width="42.42578125" style="39" customWidth="1"/>
    <col min="11770" max="11770" width="12.140625" style="39" customWidth="1"/>
    <col min="11771" max="11771" width="12.28515625" style="39" customWidth="1"/>
    <col min="11772" max="11772" width="10.28515625" style="39" customWidth="1"/>
    <col min="11773" max="11773" width="10.5703125" style="39" customWidth="1"/>
    <col min="11774" max="11774" width="11.5703125" style="39" customWidth="1"/>
    <col min="11775" max="12023" width="9.140625" style="39"/>
    <col min="12024" max="12024" width="18.140625" style="39" customWidth="1"/>
    <col min="12025" max="12025" width="42.42578125" style="39" customWidth="1"/>
    <col min="12026" max="12026" width="12.140625" style="39" customWidth="1"/>
    <col min="12027" max="12027" width="12.28515625" style="39" customWidth="1"/>
    <col min="12028" max="12028" width="10.28515625" style="39" customWidth="1"/>
    <col min="12029" max="12029" width="10.5703125" style="39" customWidth="1"/>
    <col min="12030" max="12030" width="11.5703125" style="39" customWidth="1"/>
    <col min="12031" max="12279" width="9.140625" style="39"/>
    <col min="12280" max="12280" width="18.140625" style="39" customWidth="1"/>
    <col min="12281" max="12281" width="42.42578125" style="39" customWidth="1"/>
    <col min="12282" max="12282" width="12.140625" style="39" customWidth="1"/>
    <col min="12283" max="12283" width="12.28515625" style="39" customWidth="1"/>
    <col min="12284" max="12284" width="10.28515625" style="39" customWidth="1"/>
    <col min="12285" max="12285" width="10.5703125" style="39" customWidth="1"/>
    <col min="12286" max="12286" width="11.5703125" style="39" customWidth="1"/>
    <col min="12287" max="12535" width="9.140625" style="39"/>
    <col min="12536" max="12536" width="18.140625" style="39" customWidth="1"/>
    <col min="12537" max="12537" width="42.42578125" style="39" customWidth="1"/>
    <col min="12538" max="12538" width="12.140625" style="39" customWidth="1"/>
    <col min="12539" max="12539" width="12.28515625" style="39" customWidth="1"/>
    <col min="12540" max="12540" width="10.28515625" style="39" customWidth="1"/>
    <col min="12541" max="12541" width="10.5703125" style="39" customWidth="1"/>
    <col min="12542" max="12542" width="11.5703125" style="39" customWidth="1"/>
    <col min="12543" max="12791" width="9.140625" style="39"/>
    <col min="12792" max="12792" width="18.140625" style="39" customWidth="1"/>
    <col min="12793" max="12793" width="42.42578125" style="39" customWidth="1"/>
    <col min="12794" max="12794" width="12.140625" style="39" customWidth="1"/>
    <col min="12795" max="12795" width="12.28515625" style="39" customWidth="1"/>
    <col min="12796" max="12796" width="10.28515625" style="39" customWidth="1"/>
    <col min="12797" max="12797" width="10.5703125" style="39" customWidth="1"/>
    <col min="12798" max="12798" width="11.5703125" style="39" customWidth="1"/>
    <col min="12799" max="13047" width="9.140625" style="39"/>
    <col min="13048" max="13048" width="18.140625" style="39" customWidth="1"/>
    <col min="13049" max="13049" width="42.42578125" style="39" customWidth="1"/>
    <col min="13050" max="13050" width="12.140625" style="39" customWidth="1"/>
    <col min="13051" max="13051" width="12.28515625" style="39" customWidth="1"/>
    <col min="13052" max="13052" width="10.28515625" style="39" customWidth="1"/>
    <col min="13053" max="13053" width="10.5703125" style="39" customWidth="1"/>
    <col min="13054" max="13054" width="11.5703125" style="39" customWidth="1"/>
    <col min="13055" max="13303" width="9.140625" style="39"/>
    <col min="13304" max="13304" width="18.140625" style="39" customWidth="1"/>
    <col min="13305" max="13305" width="42.42578125" style="39" customWidth="1"/>
    <col min="13306" max="13306" width="12.140625" style="39" customWidth="1"/>
    <col min="13307" max="13307" width="12.28515625" style="39" customWidth="1"/>
    <col min="13308" max="13308" width="10.28515625" style="39" customWidth="1"/>
    <col min="13309" max="13309" width="10.5703125" style="39" customWidth="1"/>
    <col min="13310" max="13310" width="11.5703125" style="39" customWidth="1"/>
    <col min="13311" max="13559" width="9.140625" style="39"/>
    <col min="13560" max="13560" width="18.140625" style="39" customWidth="1"/>
    <col min="13561" max="13561" width="42.42578125" style="39" customWidth="1"/>
    <col min="13562" max="13562" width="12.140625" style="39" customWidth="1"/>
    <col min="13563" max="13563" width="12.28515625" style="39" customWidth="1"/>
    <col min="13564" max="13564" width="10.28515625" style="39" customWidth="1"/>
    <col min="13565" max="13565" width="10.5703125" style="39" customWidth="1"/>
    <col min="13566" max="13566" width="11.5703125" style="39" customWidth="1"/>
    <col min="13567" max="13815" width="9.140625" style="39"/>
    <col min="13816" max="13816" width="18.140625" style="39" customWidth="1"/>
    <col min="13817" max="13817" width="42.42578125" style="39" customWidth="1"/>
    <col min="13818" max="13818" width="12.140625" style="39" customWidth="1"/>
    <col min="13819" max="13819" width="12.28515625" style="39" customWidth="1"/>
    <col min="13820" max="13820" width="10.28515625" style="39" customWidth="1"/>
    <col min="13821" max="13821" width="10.5703125" style="39" customWidth="1"/>
    <col min="13822" max="13822" width="11.5703125" style="39" customWidth="1"/>
    <col min="13823" max="14071" width="9.140625" style="39"/>
    <col min="14072" max="14072" width="18.140625" style="39" customWidth="1"/>
    <col min="14073" max="14073" width="42.42578125" style="39" customWidth="1"/>
    <col min="14074" max="14074" width="12.140625" style="39" customWidth="1"/>
    <col min="14075" max="14075" width="12.28515625" style="39" customWidth="1"/>
    <col min="14076" max="14076" width="10.28515625" style="39" customWidth="1"/>
    <col min="14077" max="14077" width="10.5703125" style="39" customWidth="1"/>
    <col min="14078" max="14078" width="11.5703125" style="39" customWidth="1"/>
    <col min="14079" max="14327" width="9.140625" style="39"/>
    <col min="14328" max="14328" width="18.140625" style="39" customWidth="1"/>
    <col min="14329" max="14329" width="42.42578125" style="39" customWidth="1"/>
    <col min="14330" max="14330" width="12.140625" style="39" customWidth="1"/>
    <col min="14331" max="14331" width="12.28515625" style="39" customWidth="1"/>
    <col min="14332" max="14332" width="10.28515625" style="39" customWidth="1"/>
    <col min="14333" max="14333" width="10.5703125" style="39" customWidth="1"/>
    <col min="14334" max="14334" width="11.5703125" style="39" customWidth="1"/>
    <col min="14335" max="14583" width="9.140625" style="39"/>
    <col min="14584" max="14584" width="18.140625" style="39" customWidth="1"/>
    <col min="14585" max="14585" width="42.42578125" style="39" customWidth="1"/>
    <col min="14586" max="14586" width="12.140625" style="39" customWidth="1"/>
    <col min="14587" max="14587" width="12.28515625" style="39" customWidth="1"/>
    <col min="14588" max="14588" width="10.28515625" style="39" customWidth="1"/>
    <col min="14589" max="14589" width="10.5703125" style="39" customWidth="1"/>
    <col min="14590" max="14590" width="11.5703125" style="39" customWidth="1"/>
    <col min="14591" max="14839" width="9.140625" style="39"/>
    <col min="14840" max="14840" width="18.140625" style="39" customWidth="1"/>
    <col min="14841" max="14841" width="42.42578125" style="39" customWidth="1"/>
    <col min="14842" max="14842" width="12.140625" style="39" customWidth="1"/>
    <col min="14843" max="14843" width="12.28515625" style="39" customWidth="1"/>
    <col min="14844" max="14844" width="10.28515625" style="39" customWidth="1"/>
    <col min="14845" max="14845" width="10.5703125" style="39" customWidth="1"/>
    <col min="14846" max="14846" width="11.5703125" style="39" customWidth="1"/>
    <col min="14847" max="15095" width="9.140625" style="39"/>
    <col min="15096" max="15096" width="18.140625" style="39" customWidth="1"/>
    <col min="15097" max="15097" width="42.42578125" style="39" customWidth="1"/>
    <col min="15098" max="15098" width="12.140625" style="39" customWidth="1"/>
    <col min="15099" max="15099" width="12.28515625" style="39" customWidth="1"/>
    <col min="15100" max="15100" width="10.28515625" style="39" customWidth="1"/>
    <col min="15101" max="15101" width="10.5703125" style="39" customWidth="1"/>
    <col min="15102" max="15102" width="11.5703125" style="39" customWidth="1"/>
    <col min="15103" max="15351" width="9.140625" style="39"/>
    <col min="15352" max="15352" width="18.140625" style="39" customWidth="1"/>
    <col min="15353" max="15353" width="42.42578125" style="39" customWidth="1"/>
    <col min="15354" max="15354" width="12.140625" style="39" customWidth="1"/>
    <col min="15355" max="15355" width="12.28515625" style="39" customWidth="1"/>
    <col min="15356" max="15356" width="10.28515625" style="39" customWidth="1"/>
    <col min="15357" max="15357" width="10.5703125" style="39" customWidth="1"/>
    <col min="15358" max="15358" width="11.5703125" style="39" customWidth="1"/>
    <col min="15359" max="15607" width="9.140625" style="39"/>
    <col min="15608" max="15608" width="18.140625" style="39" customWidth="1"/>
    <col min="15609" max="15609" width="42.42578125" style="39" customWidth="1"/>
    <col min="15610" max="15610" width="12.140625" style="39" customWidth="1"/>
    <col min="15611" max="15611" width="12.28515625" style="39" customWidth="1"/>
    <col min="15612" max="15612" width="10.28515625" style="39" customWidth="1"/>
    <col min="15613" max="15613" width="10.5703125" style="39" customWidth="1"/>
    <col min="15614" max="15614" width="11.5703125" style="39" customWidth="1"/>
    <col min="15615" max="15863" width="9.140625" style="39"/>
    <col min="15864" max="15864" width="18.140625" style="39" customWidth="1"/>
    <col min="15865" max="15865" width="42.42578125" style="39" customWidth="1"/>
    <col min="15866" max="15866" width="12.140625" style="39" customWidth="1"/>
    <col min="15867" max="15867" width="12.28515625" style="39" customWidth="1"/>
    <col min="15868" max="15868" width="10.28515625" style="39" customWidth="1"/>
    <col min="15869" max="15869" width="10.5703125" style="39" customWidth="1"/>
    <col min="15870" max="15870" width="11.5703125" style="39" customWidth="1"/>
    <col min="15871" max="16119" width="9.140625" style="39"/>
    <col min="16120" max="16120" width="18.140625" style="39" customWidth="1"/>
    <col min="16121" max="16121" width="42.42578125" style="39" customWidth="1"/>
    <col min="16122" max="16122" width="12.140625" style="39" customWidth="1"/>
    <col min="16123" max="16123" width="12.28515625" style="39" customWidth="1"/>
    <col min="16124" max="16124" width="10.28515625" style="39" customWidth="1"/>
    <col min="16125" max="16125" width="10.5703125" style="39" customWidth="1"/>
    <col min="16126" max="16126" width="11.5703125" style="39" customWidth="1"/>
    <col min="16127" max="16384" width="9.140625" style="39"/>
  </cols>
  <sheetData>
    <row r="1" spans="1:5" ht="18.75" x14ac:dyDescent="0.3">
      <c r="C1" s="40" t="s">
        <v>125</v>
      </c>
    </row>
    <row r="2" spans="1:5" x14ac:dyDescent="0.25">
      <c r="C2" s="39" t="s">
        <v>178</v>
      </c>
    </row>
    <row r="3" spans="1:5" ht="18.75" x14ac:dyDescent="0.3">
      <c r="C3" s="36" t="s">
        <v>179</v>
      </c>
    </row>
    <row r="4" spans="1:5" ht="18.75" x14ac:dyDescent="0.3">
      <c r="C4" s="36" t="s">
        <v>126</v>
      </c>
    </row>
    <row r="5" spans="1:5" ht="18.75" x14ac:dyDescent="0.3">
      <c r="C5" s="36" t="s">
        <v>127</v>
      </c>
    </row>
    <row r="6" spans="1:5" ht="18" customHeight="1" x14ac:dyDescent="0.3">
      <c r="C6" s="86" t="s">
        <v>249</v>
      </c>
      <c r="D6" s="86"/>
    </row>
    <row r="7" spans="1:5" ht="35.25" customHeight="1" x14ac:dyDescent="0.25">
      <c r="A7" s="83" t="s">
        <v>248</v>
      </c>
      <c r="B7" s="83"/>
      <c r="C7" s="83"/>
      <c r="D7" s="83"/>
      <c r="E7" s="83"/>
    </row>
    <row r="8" spans="1:5" ht="21.75" customHeight="1" x14ac:dyDescent="0.25">
      <c r="A8" s="84" t="s">
        <v>89</v>
      </c>
      <c r="B8" s="84"/>
      <c r="C8" s="84"/>
      <c r="D8" s="84"/>
      <c r="E8" s="84"/>
    </row>
    <row r="9" spans="1:5" ht="21.75" customHeight="1" x14ac:dyDescent="0.25">
      <c r="A9" s="46"/>
      <c r="B9" s="46"/>
      <c r="C9" s="64"/>
      <c r="D9" s="63" t="s">
        <v>219</v>
      </c>
      <c r="E9" s="46"/>
    </row>
    <row r="10" spans="1:5" ht="54.75" customHeight="1" x14ac:dyDescent="0.25">
      <c r="A10" s="41" t="s">
        <v>90</v>
      </c>
      <c r="B10" s="42" t="s">
        <v>1</v>
      </c>
      <c r="C10" s="41" t="s">
        <v>236</v>
      </c>
      <c r="D10" s="41" t="s">
        <v>246</v>
      </c>
      <c r="E10" s="2" t="s">
        <v>2</v>
      </c>
    </row>
    <row r="11" spans="1:5" s="37" customFormat="1" ht="22.5" customHeight="1" x14ac:dyDescent="0.25">
      <c r="A11" s="57"/>
      <c r="B11" s="50" t="s">
        <v>184</v>
      </c>
      <c r="C11" s="54">
        <f>C12+C63</f>
        <v>14732594.500000002</v>
      </c>
      <c r="D11" s="54">
        <f>D12+D63</f>
        <v>5616321.8000000007</v>
      </c>
      <c r="E11" s="55">
        <f t="shared" ref="E11:E42" si="0">D11/C11*100</f>
        <v>38.121742915003871</v>
      </c>
    </row>
    <row r="12" spans="1:5" ht="22.5" customHeight="1" x14ac:dyDescent="0.25">
      <c r="A12" s="47" t="s">
        <v>91</v>
      </c>
      <c r="B12" s="48" t="s">
        <v>185</v>
      </c>
      <c r="C12" s="54">
        <f>C13+C14+C19+C24+C29+C33+C43+C48+C51+C58+C59</f>
        <v>3771291.5999999996</v>
      </c>
      <c r="D12" s="54">
        <f>D13+D14+D19+D24+D29+D33+D43+D48+D51+D58+D59</f>
        <v>1664730.4</v>
      </c>
      <c r="E12" s="55">
        <f t="shared" si="0"/>
        <v>44.142181951668761</v>
      </c>
    </row>
    <row r="13" spans="1:5" ht="18.75" customHeight="1" x14ac:dyDescent="0.25">
      <c r="A13" s="47" t="s">
        <v>220</v>
      </c>
      <c r="B13" s="50" t="s">
        <v>224</v>
      </c>
      <c r="C13" s="54">
        <v>2004633.2</v>
      </c>
      <c r="D13" s="55">
        <v>819440.2</v>
      </c>
      <c r="E13" s="55">
        <f t="shared" si="0"/>
        <v>40.877313615278844</v>
      </c>
    </row>
    <row r="14" spans="1:5" ht="36" customHeight="1" x14ac:dyDescent="0.25">
      <c r="A14" s="47" t="s">
        <v>92</v>
      </c>
      <c r="B14" s="48" t="s">
        <v>93</v>
      </c>
      <c r="C14" s="54">
        <f>C15+C16+C17+C18</f>
        <v>14734</v>
      </c>
      <c r="D14" s="54">
        <f>D15+D16+D17+D18</f>
        <v>8008.7999999999993</v>
      </c>
      <c r="E14" s="55">
        <f t="shared" si="0"/>
        <v>54.355911497217313</v>
      </c>
    </row>
    <row r="15" spans="1:5" ht="67.5" hidden="1" customHeight="1" x14ac:dyDescent="0.25">
      <c r="A15" s="47" t="s">
        <v>186</v>
      </c>
      <c r="B15" s="48" t="s">
        <v>128</v>
      </c>
      <c r="C15" s="54">
        <v>6978.4</v>
      </c>
      <c r="D15" s="55">
        <v>4128.6000000000004</v>
      </c>
      <c r="E15" s="55">
        <f t="shared" si="0"/>
        <v>59.162558752722695</v>
      </c>
    </row>
    <row r="16" spans="1:5" ht="90" hidden="1" customHeight="1" x14ac:dyDescent="0.25">
      <c r="A16" s="47" t="s">
        <v>187</v>
      </c>
      <c r="B16" s="48" t="s">
        <v>129</v>
      </c>
      <c r="C16" s="54">
        <v>48.4</v>
      </c>
      <c r="D16" s="55">
        <v>21.4</v>
      </c>
      <c r="E16" s="55">
        <f t="shared" si="0"/>
        <v>44.214876033057848</v>
      </c>
    </row>
    <row r="17" spans="1:5" ht="76.5" hidden="1" customHeight="1" x14ac:dyDescent="0.25">
      <c r="A17" s="47" t="s">
        <v>188</v>
      </c>
      <c r="B17" s="48" t="s">
        <v>130</v>
      </c>
      <c r="C17" s="54">
        <v>8625.1</v>
      </c>
      <c r="D17" s="55">
        <v>4373.8999999999996</v>
      </c>
      <c r="E17" s="55">
        <f t="shared" si="0"/>
        <v>50.711296100914772</v>
      </c>
    </row>
    <row r="18" spans="1:5" ht="72.75" hidden="1" customHeight="1" x14ac:dyDescent="0.25">
      <c r="A18" s="47" t="s">
        <v>189</v>
      </c>
      <c r="B18" s="48" t="s">
        <v>131</v>
      </c>
      <c r="C18" s="54">
        <v>-917.9</v>
      </c>
      <c r="D18" s="55">
        <v>-515.1</v>
      </c>
      <c r="E18" s="55">
        <f t="shared" si="0"/>
        <v>56.117224098485671</v>
      </c>
    </row>
    <row r="19" spans="1:5" ht="29.25" customHeight="1" x14ac:dyDescent="0.25">
      <c r="A19" s="55" t="s">
        <v>94</v>
      </c>
      <c r="B19" s="82" t="s">
        <v>95</v>
      </c>
      <c r="C19" s="55">
        <f>C20+C21+C22+C23</f>
        <v>579753</v>
      </c>
      <c r="D19" s="55">
        <f>D20+D21+D22+D23</f>
        <v>271629.10000000003</v>
      </c>
      <c r="E19" s="55">
        <f t="shared" si="0"/>
        <v>46.852556174784787</v>
      </c>
    </row>
    <row r="20" spans="1:5" ht="30" x14ac:dyDescent="0.25">
      <c r="A20" s="47" t="s">
        <v>132</v>
      </c>
      <c r="B20" s="48" t="s">
        <v>133</v>
      </c>
      <c r="C20" s="54">
        <v>519271</v>
      </c>
      <c r="D20" s="55">
        <v>236653</v>
      </c>
      <c r="E20" s="55">
        <f t="shared" si="0"/>
        <v>45.574083667295113</v>
      </c>
    </row>
    <row r="21" spans="1:5" ht="30" x14ac:dyDescent="0.25">
      <c r="A21" s="47" t="s">
        <v>134</v>
      </c>
      <c r="B21" s="48" t="s">
        <v>135</v>
      </c>
      <c r="C21" s="54">
        <v>-526</v>
      </c>
      <c r="D21" s="54">
        <v>-5145</v>
      </c>
      <c r="E21" s="55">
        <f t="shared" si="0"/>
        <v>978.13688212927764</v>
      </c>
    </row>
    <row r="22" spans="1:5" ht="30" customHeight="1" x14ac:dyDescent="0.25">
      <c r="A22" s="47" t="s">
        <v>136</v>
      </c>
      <c r="B22" s="48" t="s">
        <v>190</v>
      </c>
      <c r="C22" s="54">
        <v>11545</v>
      </c>
      <c r="D22" s="54">
        <v>5303.7</v>
      </c>
      <c r="E22" s="55">
        <f t="shared" si="0"/>
        <v>45.939367691641401</v>
      </c>
    </row>
    <row r="23" spans="1:5" ht="34.5" customHeight="1" x14ac:dyDescent="0.25">
      <c r="A23" s="47" t="s">
        <v>137</v>
      </c>
      <c r="B23" s="48" t="s">
        <v>138</v>
      </c>
      <c r="C23" s="54">
        <v>49463</v>
      </c>
      <c r="D23" s="54">
        <v>34817.4</v>
      </c>
      <c r="E23" s="55">
        <f t="shared" si="0"/>
        <v>70.390797161514669</v>
      </c>
    </row>
    <row r="24" spans="1:5" ht="24.75" customHeight="1" x14ac:dyDescent="0.25">
      <c r="A24" s="47" t="s">
        <v>96</v>
      </c>
      <c r="B24" s="50" t="s">
        <v>97</v>
      </c>
      <c r="C24" s="54">
        <f>C25+C26</f>
        <v>592967</v>
      </c>
      <c r="D24" s="54">
        <f>D25+D26</f>
        <v>127230.5</v>
      </c>
      <c r="E24" s="55">
        <f t="shared" si="0"/>
        <v>21.456590333020216</v>
      </c>
    </row>
    <row r="25" spans="1:5" ht="18.75" hidden="1" customHeight="1" x14ac:dyDescent="0.25">
      <c r="A25" s="47" t="s">
        <v>139</v>
      </c>
      <c r="B25" s="48" t="s">
        <v>140</v>
      </c>
      <c r="C25" s="54">
        <v>365397</v>
      </c>
      <c r="D25" s="54">
        <v>24696.400000000001</v>
      </c>
      <c r="E25" s="55">
        <f t="shared" si="0"/>
        <v>6.7587856495811405</v>
      </c>
    </row>
    <row r="26" spans="1:5" ht="21.75" hidden="1" customHeight="1" x14ac:dyDescent="0.25">
      <c r="A26" s="47" t="s">
        <v>141</v>
      </c>
      <c r="B26" s="48" t="s">
        <v>142</v>
      </c>
      <c r="C26" s="54">
        <f>C27+C28</f>
        <v>227570</v>
      </c>
      <c r="D26" s="54">
        <f>D27+D28</f>
        <v>102534.1</v>
      </c>
      <c r="E26" s="55">
        <f t="shared" si="0"/>
        <v>45.056070659577273</v>
      </c>
    </row>
    <row r="27" spans="1:5" ht="33" hidden="1" customHeight="1" x14ac:dyDescent="0.25">
      <c r="A27" s="47" t="s">
        <v>191</v>
      </c>
      <c r="B27" s="48" t="s">
        <v>192</v>
      </c>
      <c r="C27" s="54">
        <v>164145</v>
      </c>
      <c r="D27" s="55">
        <v>98500.800000000003</v>
      </c>
      <c r="E27" s="55">
        <f t="shared" si="0"/>
        <v>60.008407200950373</v>
      </c>
    </row>
    <row r="28" spans="1:5" ht="18.75" hidden="1" customHeight="1" x14ac:dyDescent="0.25">
      <c r="A28" s="47" t="s">
        <v>193</v>
      </c>
      <c r="B28" s="48" t="s">
        <v>194</v>
      </c>
      <c r="C28" s="54">
        <v>63425</v>
      </c>
      <c r="D28" s="55">
        <v>4033.3</v>
      </c>
      <c r="E28" s="55">
        <f t="shared" si="0"/>
        <v>6.3591643673630278</v>
      </c>
    </row>
    <row r="29" spans="1:5" x14ac:dyDescent="0.25">
      <c r="A29" s="47" t="s">
        <v>98</v>
      </c>
      <c r="B29" s="48" t="s">
        <v>99</v>
      </c>
      <c r="C29" s="54">
        <f>C30+C31</f>
        <v>57891</v>
      </c>
      <c r="D29" s="54">
        <f>D30+D31</f>
        <v>28837.4</v>
      </c>
      <c r="E29" s="55">
        <f t="shared" si="0"/>
        <v>49.813269765593965</v>
      </c>
    </row>
    <row r="30" spans="1:5" ht="30" hidden="1" x14ac:dyDescent="0.25">
      <c r="A30" s="47" t="s">
        <v>195</v>
      </c>
      <c r="B30" s="50" t="s">
        <v>196</v>
      </c>
      <c r="C30" s="54">
        <v>57881</v>
      </c>
      <c r="D30" s="55">
        <v>28827.4</v>
      </c>
      <c r="E30" s="55">
        <f t="shared" si="0"/>
        <v>49.80459909123892</v>
      </c>
    </row>
    <row r="31" spans="1:5" ht="30" hidden="1" x14ac:dyDescent="0.25">
      <c r="A31" s="47" t="s">
        <v>143</v>
      </c>
      <c r="B31" s="50" t="s">
        <v>197</v>
      </c>
      <c r="C31" s="54">
        <v>10</v>
      </c>
      <c r="D31" s="55">
        <v>10</v>
      </c>
      <c r="E31" s="55">
        <f t="shared" si="0"/>
        <v>100</v>
      </c>
    </row>
    <row r="32" spans="1:5" ht="90" hidden="1" x14ac:dyDescent="0.25">
      <c r="A32" s="47" t="s">
        <v>144</v>
      </c>
      <c r="B32" s="50" t="s">
        <v>198</v>
      </c>
      <c r="C32" s="54"/>
      <c r="D32" s="55"/>
      <c r="E32" s="55" t="e">
        <f t="shared" si="0"/>
        <v>#DIV/0!</v>
      </c>
    </row>
    <row r="33" spans="1:5" ht="50.25" customHeight="1" x14ac:dyDescent="0.25">
      <c r="A33" s="47" t="s">
        <v>100</v>
      </c>
      <c r="B33" s="48" t="s">
        <v>101</v>
      </c>
      <c r="C33" s="54">
        <f>SUM(C34:C42)</f>
        <v>326669.89999999997</v>
      </c>
      <c r="D33" s="54">
        <f>SUM(D34:D42)</f>
        <v>222396.5</v>
      </c>
      <c r="E33" s="55">
        <f t="shared" si="0"/>
        <v>68.079887372543354</v>
      </c>
    </row>
    <row r="34" spans="1:5" ht="75" hidden="1" x14ac:dyDescent="0.25">
      <c r="A34" s="47" t="s">
        <v>145</v>
      </c>
      <c r="B34" s="48" t="s">
        <v>146</v>
      </c>
      <c r="C34" s="54">
        <v>137079</v>
      </c>
      <c r="D34" s="55">
        <v>93723.6</v>
      </c>
      <c r="E34" s="55">
        <f t="shared" si="0"/>
        <v>68.371960694198236</v>
      </c>
    </row>
    <row r="35" spans="1:5" ht="75" hidden="1" x14ac:dyDescent="0.25">
      <c r="A35" s="47" t="s">
        <v>147</v>
      </c>
      <c r="B35" s="48" t="s">
        <v>199</v>
      </c>
      <c r="C35" s="54">
        <v>51220</v>
      </c>
      <c r="D35" s="55">
        <v>50628.3</v>
      </c>
      <c r="E35" s="55">
        <f t="shared" si="0"/>
        <v>98.844787192502935</v>
      </c>
    </row>
    <row r="36" spans="1:5" ht="75" hidden="1" x14ac:dyDescent="0.25">
      <c r="A36" s="47" t="s">
        <v>148</v>
      </c>
      <c r="B36" s="48" t="s">
        <v>149</v>
      </c>
      <c r="C36" s="54">
        <v>1019.1</v>
      </c>
      <c r="D36" s="55">
        <v>851.8</v>
      </c>
      <c r="E36" s="55">
        <f t="shared" si="0"/>
        <v>83.583554116377186</v>
      </c>
    </row>
    <row r="37" spans="1:5" ht="45" hidden="1" x14ac:dyDescent="0.25">
      <c r="A37" s="47" t="s">
        <v>150</v>
      </c>
      <c r="B37" s="50" t="s">
        <v>200</v>
      </c>
      <c r="C37" s="54">
        <v>95723</v>
      </c>
      <c r="D37" s="55">
        <v>54951.1</v>
      </c>
      <c r="E37" s="55">
        <f t="shared" si="0"/>
        <v>57.406370464778576</v>
      </c>
    </row>
    <row r="38" spans="1:5" ht="120" hidden="1" x14ac:dyDescent="0.25">
      <c r="A38" s="47" t="s">
        <v>215</v>
      </c>
      <c r="B38" s="50" t="s">
        <v>201</v>
      </c>
      <c r="C38" s="54">
        <v>74</v>
      </c>
      <c r="D38" s="55">
        <v>26.2</v>
      </c>
      <c r="E38" s="55">
        <f t="shared" si="0"/>
        <v>35.405405405405403</v>
      </c>
    </row>
    <row r="39" spans="1:5" ht="105" hidden="1" x14ac:dyDescent="0.25">
      <c r="A39" s="47" t="s">
        <v>151</v>
      </c>
      <c r="B39" s="50" t="s">
        <v>152</v>
      </c>
      <c r="C39" s="54">
        <v>0</v>
      </c>
      <c r="D39" s="55">
        <v>124.9</v>
      </c>
      <c r="E39" s="55" t="e">
        <f t="shared" si="0"/>
        <v>#DIV/0!</v>
      </c>
    </row>
    <row r="40" spans="1:5" ht="60" hidden="1" x14ac:dyDescent="0.25">
      <c r="A40" s="47" t="s">
        <v>180</v>
      </c>
      <c r="B40" s="48" t="s">
        <v>181</v>
      </c>
      <c r="C40" s="54">
        <v>9491</v>
      </c>
      <c r="D40" s="55">
        <v>0</v>
      </c>
      <c r="E40" s="55">
        <f t="shared" si="0"/>
        <v>0</v>
      </c>
    </row>
    <row r="41" spans="1:5" ht="45" hidden="1" x14ac:dyDescent="0.25">
      <c r="A41" s="47" t="s">
        <v>153</v>
      </c>
      <c r="B41" s="48" t="s">
        <v>154</v>
      </c>
      <c r="C41" s="54">
        <v>1620</v>
      </c>
      <c r="D41" s="55">
        <v>737.3</v>
      </c>
      <c r="E41" s="55">
        <f t="shared" si="0"/>
        <v>45.512345679012341</v>
      </c>
    </row>
    <row r="42" spans="1:5" ht="90" hidden="1" x14ac:dyDescent="0.25">
      <c r="A42" s="47" t="s">
        <v>155</v>
      </c>
      <c r="B42" s="48" t="s">
        <v>156</v>
      </c>
      <c r="C42" s="54">
        <v>30443.8</v>
      </c>
      <c r="D42" s="55">
        <v>21353.3</v>
      </c>
      <c r="E42" s="55">
        <f t="shared" si="0"/>
        <v>70.140061358963067</v>
      </c>
    </row>
    <row r="43" spans="1:5" ht="36.75" customHeight="1" x14ac:dyDescent="0.25">
      <c r="A43" s="47" t="s">
        <v>102</v>
      </c>
      <c r="B43" s="48" t="s">
        <v>103</v>
      </c>
      <c r="C43" s="54">
        <f>C44+C45+C46+C47</f>
        <v>22900</v>
      </c>
      <c r="D43" s="54">
        <f>D44+D45+D46+D47</f>
        <v>14690.3</v>
      </c>
      <c r="E43" s="55">
        <f t="shared" ref="E43:E63" si="1">D43/C43*100</f>
        <v>64.149781659388637</v>
      </c>
    </row>
    <row r="44" spans="1:5" ht="30" hidden="1" x14ac:dyDescent="0.25">
      <c r="A44" s="47" t="s">
        <v>157</v>
      </c>
      <c r="B44" s="48" t="s">
        <v>158</v>
      </c>
      <c r="C44" s="54">
        <v>3800</v>
      </c>
      <c r="D44" s="55">
        <v>2477.5</v>
      </c>
      <c r="E44" s="55">
        <f t="shared" si="1"/>
        <v>65.19736842105263</v>
      </c>
    </row>
    <row r="45" spans="1:5" hidden="1" x14ac:dyDescent="0.25">
      <c r="A45" s="47" t="s">
        <v>159</v>
      </c>
      <c r="B45" s="48" t="s">
        <v>160</v>
      </c>
      <c r="C45" s="54">
        <v>700</v>
      </c>
      <c r="D45" s="55">
        <v>454.3</v>
      </c>
      <c r="E45" s="55">
        <f t="shared" si="1"/>
        <v>64.900000000000006</v>
      </c>
    </row>
    <row r="46" spans="1:5" hidden="1" x14ac:dyDescent="0.25">
      <c r="A46" s="47" t="s">
        <v>161</v>
      </c>
      <c r="B46" s="48" t="s">
        <v>202</v>
      </c>
      <c r="C46" s="54">
        <v>8400</v>
      </c>
      <c r="D46" s="55">
        <v>4805.5</v>
      </c>
      <c r="E46" s="55">
        <f t="shared" si="1"/>
        <v>57.208333333333336</v>
      </c>
    </row>
    <row r="47" spans="1:5" hidden="1" x14ac:dyDescent="0.25">
      <c r="A47" s="47" t="s">
        <v>182</v>
      </c>
      <c r="B47" s="48" t="s">
        <v>183</v>
      </c>
      <c r="C47" s="54">
        <v>10000</v>
      </c>
      <c r="D47" s="55">
        <v>6953</v>
      </c>
      <c r="E47" s="55">
        <f t="shared" si="1"/>
        <v>69.53</v>
      </c>
    </row>
    <row r="48" spans="1:5" ht="42.75" customHeight="1" x14ac:dyDescent="0.25">
      <c r="A48" s="47" t="s">
        <v>104</v>
      </c>
      <c r="B48" s="48" t="s">
        <v>105</v>
      </c>
      <c r="C48" s="54">
        <f>C49+C50</f>
        <v>9193.2999999999993</v>
      </c>
      <c r="D48" s="54">
        <f>D49+D50</f>
        <v>21827.5</v>
      </c>
      <c r="E48" s="55">
        <f t="shared" si="1"/>
        <v>237.42834455527398</v>
      </c>
    </row>
    <row r="49" spans="1:5" ht="30" hidden="1" x14ac:dyDescent="0.25">
      <c r="A49" s="47" t="s">
        <v>162</v>
      </c>
      <c r="B49" s="48" t="s">
        <v>163</v>
      </c>
      <c r="C49" s="54">
        <v>2054.1</v>
      </c>
      <c r="D49" s="55">
        <v>1430.5</v>
      </c>
      <c r="E49" s="55">
        <f t="shared" si="1"/>
        <v>69.641205394089866</v>
      </c>
    </row>
    <row r="50" spans="1:5" ht="30" hidden="1" x14ac:dyDescent="0.25">
      <c r="A50" s="47" t="s">
        <v>164</v>
      </c>
      <c r="B50" s="48" t="s">
        <v>165</v>
      </c>
      <c r="C50" s="54">
        <v>7139.2</v>
      </c>
      <c r="D50" s="55">
        <v>20397</v>
      </c>
      <c r="E50" s="55">
        <f t="shared" si="1"/>
        <v>285.70428059166295</v>
      </c>
    </row>
    <row r="51" spans="1:5" ht="39" customHeight="1" x14ac:dyDescent="0.25">
      <c r="A51" s="47" t="s">
        <v>106</v>
      </c>
      <c r="B51" s="50" t="s">
        <v>107</v>
      </c>
      <c r="C51" s="54">
        <f>SUM(C52:C57)</f>
        <v>64918</v>
      </c>
      <c r="D51" s="54">
        <f>SUM(D52:D57)</f>
        <v>59636.4</v>
      </c>
      <c r="E51" s="55">
        <f t="shared" si="1"/>
        <v>91.864197911211065</v>
      </c>
    </row>
    <row r="52" spans="1:5" ht="30" hidden="1" x14ac:dyDescent="0.25">
      <c r="A52" s="51" t="s">
        <v>166</v>
      </c>
      <c r="B52" s="48" t="s">
        <v>167</v>
      </c>
      <c r="C52" s="54">
        <v>3666</v>
      </c>
      <c r="D52" s="55">
        <v>9190.2999999999993</v>
      </c>
      <c r="E52" s="55">
        <f t="shared" si="1"/>
        <v>250.69012547735952</v>
      </c>
    </row>
    <row r="53" spans="1:5" ht="90" hidden="1" x14ac:dyDescent="0.25">
      <c r="A53" s="51" t="s">
        <v>247</v>
      </c>
      <c r="B53" s="48" t="s">
        <v>226</v>
      </c>
      <c r="C53" s="54">
        <v>28911</v>
      </c>
      <c r="D53" s="55">
        <v>19422</v>
      </c>
      <c r="E53" s="55"/>
    </row>
    <row r="54" spans="1:5" ht="45" hidden="1" x14ac:dyDescent="0.25">
      <c r="A54" s="51" t="s">
        <v>168</v>
      </c>
      <c r="B54" s="48" t="s">
        <v>169</v>
      </c>
      <c r="C54" s="54">
        <v>23460</v>
      </c>
      <c r="D54" s="55">
        <v>12730.1</v>
      </c>
      <c r="E54" s="55">
        <f t="shared" si="1"/>
        <v>54.263000852514921</v>
      </c>
    </row>
    <row r="55" spans="1:5" ht="60" hidden="1" x14ac:dyDescent="0.25">
      <c r="A55" s="51" t="s">
        <v>170</v>
      </c>
      <c r="B55" s="48" t="s">
        <v>171</v>
      </c>
      <c r="C55" s="54">
        <v>5174</v>
      </c>
      <c r="D55" s="55">
        <v>16325.3</v>
      </c>
      <c r="E55" s="55">
        <f t="shared" si="1"/>
        <v>315.52570545032859</v>
      </c>
    </row>
    <row r="56" spans="1:5" ht="90" hidden="1" x14ac:dyDescent="0.25">
      <c r="A56" s="51" t="s">
        <v>203</v>
      </c>
      <c r="B56" s="48" t="s">
        <v>172</v>
      </c>
      <c r="C56" s="54">
        <v>3027</v>
      </c>
      <c r="D56" s="55">
        <v>1288.3</v>
      </c>
      <c r="E56" s="55">
        <f t="shared" si="1"/>
        <v>42.560290716881397</v>
      </c>
    </row>
    <row r="57" spans="1:5" ht="60" hidden="1" x14ac:dyDescent="0.25">
      <c r="A57" s="51" t="s">
        <v>173</v>
      </c>
      <c r="B57" s="48" t="s">
        <v>174</v>
      </c>
      <c r="C57" s="54">
        <v>680</v>
      </c>
      <c r="D57" s="55">
        <v>680.4</v>
      </c>
      <c r="E57" s="55"/>
    </row>
    <row r="58" spans="1:5" ht="18" customHeight="1" x14ac:dyDescent="0.25">
      <c r="A58" s="47" t="s">
        <v>108</v>
      </c>
      <c r="B58" s="48" t="s">
        <v>109</v>
      </c>
      <c r="C58" s="54">
        <v>84761.3</v>
      </c>
      <c r="D58" s="54">
        <v>82620</v>
      </c>
      <c r="E58" s="55">
        <f t="shared" si="1"/>
        <v>97.473729166494621</v>
      </c>
    </row>
    <row r="59" spans="1:5" x14ac:dyDescent="0.25">
      <c r="A59" s="49" t="s">
        <v>221</v>
      </c>
      <c r="B59" s="48" t="s">
        <v>227</v>
      </c>
      <c r="C59" s="54">
        <v>12870.9</v>
      </c>
      <c r="D59" s="54">
        <v>8413.7000000000007</v>
      </c>
      <c r="E59" s="55">
        <f t="shared" si="1"/>
        <v>65.369943049825579</v>
      </c>
    </row>
    <row r="60" spans="1:5" ht="30" hidden="1" x14ac:dyDescent="0.25">
      <c r="A60" s="49" t="s">
        <v>206</v>
      </c>
      <c r="B60" s="48" t="s">
        <v>207</v>
      </c>
      <c r="C60" s="54">
        <v>0</v>
      </c>
      <c r="D60" s="54">
        <v>-0.9</v>
      </c>
      <c r="E60" s="55" t="e">
        <f t="shared" si="1"/>
        <v>#DIV/0!</v>
      </c>
    </row>
    <row r="61" spans="1:5" hidden="1" x14ac:dyDescent="0.25">
      <c r="A61" s="49" t="s">
        <v>204</v>
      </c>
      <c r="B61" s="48" t="s">
        <v>205</v>
      </c>
      <c r="C61" s="54">
        <v>12870.9</v>
      </c>
      <c r="D61" s="54">
        <v>8414.6</v>
      </c>
      <c r="E61" s="55">
        <f t="shared" si="1"/>
        <v>65.376935567831325</v>
      </c>
    </row>
    <row r="62" spans="1:5" ht="75" hidden="1" x14ac:dyDescent="0.25">
      <c r="A62" s="49" t="s">
        <v>216</v>
      </c>
      <c r="B62" s="48" t="s">
        <v>217</v>
      </c>
      <c r="C62" s="54">
        <v>0</v>
      </c>
      <c r="D62" s="54">
        <v>0</v>
      </c>
      <c r="E62" s="55" t="e">
        <f t="shared" si="1"/>
        <v>#DIV/0!</v>
      </c>
    </row>
    <row r="63" spans="1:5" x14ac:dyDescent="0.25">
      <c r="A63" s="49" t="s">
        <v>110</v>
      </c>
      <c r="B63" s="48" t="s">
        <v>111</v>
      </c>
      <c r="C63" s="54">
        <f>C64+C71+C69</f>
        <v>10961302.900000002</v>
      </c>
      <c r="D63" s="54">
        <f>D64+D71+D69+D70</f>
        <v>3951591.4000000004</v>
      </c>
      <c r="E63" s="55">
        <f t="shared" si="1"/>
        <v>36.05038047073765</v>
      </c>
    </row>
    <row r="64" spans="1:5" ht="45" x14ac:dyDescent="0.25">
      <c r="A64" s="49" t="s">
        <v>112</v>
      </c>
      <c r="B64" s="48" t="s">
        <v>208</v>
      </c>
      <c r="C64" s="54">
        <f>C65+C66+C67+C68</f>
        <v>10946302.900000002</v>
      </c>
      <c r="D64" s="54">
        <f>D65+D66+D67+D68</f>
        <v>3950383.5</v>
      </c>
      <c r="E64" s="55">
        <f t="shared" ref="E64:E66" si="2">D64/C64*100</f>
        <v>36.088746457034361</v>
      </c>
    </row>
    <row r="65" spans="1:5" ht="30" x14ac:dyDescent="0.25">
      <c r="A65" s="49" t="s">
        <v>229</v>
      </c>
      <c r="B65" s="48" t="s">
        <v>228</v>
      </c>
      <c r="C65" s="54">
        <v>28657.4</v>
      </c>
      <c r="D65" s="54">
        <v>28657.4</v>
      </c>
      <c r="E65" s="55">
        <f t="shared" si="2"/>
        <v>100</v>
      </c>
    </row>
    <row r="66" spans="1:5" ht="30" x14ac:dyDescent="0.25">
      <c r="A66" s="49" t="s">
        <v>175</v>
      </c>
      <c r="B66" s="48" t="s">
        <v>113</v>
      </c>
      <c r="C66" s="54">
        <v>6337732.7000000002</v>
      </c>
      <c r="D66" s="54">
        <v>1498191.4</v>
      </c>
      <c r="E66" s="55">
        <f t="shared" si="2"/>
        <v>23.63923300204819</v>
      </c>
    </row>
    <row r="67" spans="1:5" ht="30" x14ac:dyDescent="0.25">
      <c r="A67" s="49" t="s">
        <v>209</v>
      </c>
      <c r="B67" s="50" t="s">
        <v>114</v>
      </c>
      <c r="C67" s="55">
        <v>2900717</v>
      </c>
      <c r="D67" s="55">
        <v>1616621.4</v>
      </c>
      <c r="E67" s="55">
        <f t="shared" ref="E67" si="3">D67/C67*100</f>
        <v>55.731786313521795</v>
      </c>
    </row>
    <row r="68" spans="1:5" x14ac:dyDescent="0.25">
      <c r="A68" s="49" t="s">
        <v>176</v>
      </c>
      <c r="B68" s="50" t="s">
        <v>177</v>
      </c>
      <c r="C68" s="55">
        <v>1679195.8</v>
      </c>
      <c r="D68" s="55">
        <v>806913.3</v>
      </c>
      <c r="E68" s="55">
        <f t="shared" ref="E68" si="4">D68/C68*100</f>
        <v>48.053556351200974</v>
      </c>
    </row>
    <row r="69" spans="1:5" ht="30" x14ac:dyDescent="0.25">
      <c r="A69" s="49" t="s">
        <v>222</v>
      </c>
      <c r="B69" s="50" t="s">
        <v>210</v>
      </c>
      <c r="C69" s="55">
        <v>15000</v>
      </c>
      <c r="D69" s="55">
        <v>15000</v>
      </c>
      <c r="E69" s="55"/>
    </row>
    <row r="70" spans="1:5" ht="75" x14ac:dyDescent="0.25">
      <c r="A70" s="49" t="s">
        <v>223</v>
      </c>
      <c r="B70" s="48" t="s">
        <v>230</v>
      </c>
      <c r="C70" s="55">
        <v>0</v>
      </c>
      <c r="D70" s="55">
        <v>7137.7</v>
      </c>
      <c r="E70" s="55" t="s">
        <v>218</v>
      </c>
    </row>
    <row r="71" spans="1:5" ht="60" x14ac:dyDescent="0.25">
      <c r="A71" s="49" t="s">
        <v>115</v>
      </c>
      <c r="B71" s="48" t="s">
        <v>231</v>
      </c>
      <c r="C71" s="55">
        <v>0</v>
      </c>
      <c r="D71" s="55">
        <v>-20929.8</v>
      </c>
      <c r="E71" s="55" t="s">
        <v>218</v>
      </c>
    </row>
    <row r="73" spans="1:5" x14ac:dyDescent="0.25">
      <c r="C73" s="67"/>
    </row>
    <row r="74" spans="1:5" x14ac:dyDescent="0.25">
      <c r="C74" s="67"/>
    </row>
  </sheetData>
  <mergeCells count="3">
    <mergeCell ref="A7:E7"/>
    <mergeCell ref="A8:E8"/>
    <mergeCell ref="C6:D6"/>
  </mergeCells>
  <pageMargins left="0.78740157480314965" right="0.35433070866141736" top="0.59055118110236227" bottom="0.39370078740157483" header="0.51181102362204722" footer="0.51181102362204722"/>
  <pageSetup paperSize="9" scale="8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9"/>
  <sheetViews>
    <sheetView zoomScale="90" zoomScaleNormal="90" workbookViewId="0">
      <selection activeCell="E2" sqref="E1:E1048576"/>
    </sheetView>
  </sheetViews>
  <sheetFormatPr defaultRowHeight="12.75" outlineLevelRow="2" x14ac:dyDescent="0.2"/>
  <cols>
    <col min="1" max="1" width="10.28515625" style="15" customWidth="1"/>
    <col min="2" max="2" width="65.5703125" style="16" customWidth="1"/>
    <col min="3" max="3" width="14.140625" style="15" customWidth="1"/>
    <col min="4" max="4" width="17" style="15" customWidth="1"/>
    <col min="5" max="5" width="10.42578125" style="17" hidden="1" customWidth="1"/>
    <col min="6" max="164" width="9.140625" style="15"/>
    <col min="165" max="165" width="10.5703125" style="15" customWidth="1"/>
    <col min="166" max="166" width="57.85546875" style="15" customWidth="1"/>
    <col min="167" max="168" width="13.140625" style="15" customWidth="1"/>
    <col min="169" max="169" width="9.28515625" style="15" customWidth="1"/>
    <col min="170" max="176" width="0" style="15" hidden="1" customWidth="1"/>
    <col min="177" max="16384" width="9.140625" style="15"/>
  </cols>
  <sheetData>
    <row r="1" spans="1:5" s="1" customFormat="1" ht="24" customHeight="1" x14ac:dyDescent="0.25">
      <c r="A1" s="83" t="s">
        <v>0</v>
      </c>
      <c r="B1" s="83"/>
      <c r="C1" s="83"/>
      <c r="D1" s="83"/>
      <c r="E1" s="83"/>
    </row>
    <row r="2" spans="1:5" s="1" customFormat="1" ht="13.5" customHeight="1" x14ac:dyDescent="0.25">
      <c r="A2" s="70"/>
      <c r="B2" s="71"/>
      <c r="C2" s="71"/>
      <c r="D2" s="73" t="s">
        <v>219</v>
      </c>
      <c r="E2" s="72"/>
    </row>
    <row r="3" spans="1:5" s="3" customFormat="1" ht="51" customHeight="1" x14ac:dyDescent="0.2">
      <c r="A3" s="69" t="s">
        <v>233</v>
      </c>
      <c r="B3" s="68" t="s">
        <v>1</v>
      </c>
      <c r="C3" s="68" t="s">
        <v>236</v>
      </c>
      <c r="D3" s="68" t="s">
        <v>245</v>
      </c>
      <c r="E3" s="2" t="s">
        <v>2</v>
      </c>
    </row>
    <row r="4" spans="1:5" s="5" customFormat="1" ht="15.75" x14ac:dyDescent="0.25">
      <c r="A4" s="75" t="s">
        <v>3</v>
      </c>
      <c r="B4" s="76" t="s">
        <v>4</v>
      </c>
      <c r="C4" s="77">
        <f>SUM(C5+C6+C7+C9+C11+C12)+C8+C10</f>
        <v>798644.4</v>
      </c>
      <c r="D4" s="77">
        <f>SUM(D5+D6+D7+D9+D11+D12)+D8+D10</f>
        <v>351795.20000000001</v>
      </c>
      <c r="E4" s="9">
        <f t="shared" ref="E4:E38" si="0">SUM(D4/C4*100)</f>
        <v>44.049041100144194</v>
      </c>
    </row>
    <row r="5" spans="1:5" s="5" customFormat="1" ht="34.5" customHeight="1" outlineLevel="1" x14ac:dyDescent="0.25">
      <c r="A5" s="56" t="s">
        <v>5</v>
      </c>
      <c r="B5" s="11" t="s">
        <v>6</v>
      </c>
      <c r="C5" s="65">
        <v>3489.8</v>
      </c>
      <c r="D5" s="66">
        <v>1745.3</v>
      </c>
      <c r="E5" s="7">
        <f t="shared" si="0"/>
        <v>50.011461974898275</v>
      </c>
    </row>
    <row r="6" spans="1:5" s="5" customFormat="1" ht="48" customHeight="1" outlineLevel="1" x14ac:dyDescent="0.25">
      <c r="A6" s="56" t="s">
        <v>7</v>
      </c>
      <c r="B6" s="11" t="s">
        <v>8</v>
      </c>
      <c r="C6" s="65">
        <v>47105.2</v>
      </c>
      <c r="D6" s="66">
        <v>18098.3</v>
      </c>
      <c r="E6" s="7">
        <f t="shared" si="0"/>
        <v>38.421023581260663</v>
      </c>
    </row>
    <row r="7" spans="1:5" s="5" customFormat="1" ht="50.25" customHeight="1" outlineLevel="1" x14ac:dyDescent="0.25">
      <c r="A7" s="56" t="s">
        <v>9</v>
      </c>
      <c r="B7" s="11" t="s">
        <v>10</v>
      </c>
      <c r="C7" s="65">
        <v>339836.8</v>
      </c>
      <c r="D7" s="66">
        <v>154063.70000000001</v>
      </c>
      <c r="E7" s="7">
        <f t="shared" si="0"/>
        <v>45.334613555683198</v>
      </c>
    </row>
    <row r="8" spans="1:5" s="5" customFormat="1" ht="15.75" outlineLevel="1" x14ac:dyDescent="0.25">
      <c r="A8" s="56" t="s">
        <v>11</v>
      </c>
      <c r="B8" s="11" t="s">
        <v>12</v>
      </c>
      <c r="C8" s="65">
        <v>4.4000000000000004</v>
      </c>
      <c r="D8" s="66">
        <v>3.2</v>
      </c>
      <c r="E8" s="7">
        <f t="shared" si="0"/>
        <v>72.727272727272734</v>
      </c>
    </row>
    <row r="9" spans="1:5" s="5" customFormat="1" ht="38.25" customHeight="1" outlineLevel="1" x14ac:dyDescent="0.25">
      <c r="A9" s="56" t="s">
        <v>13</v>
      </c>
      <c r="B9" s="11" t="s">
        <v>14</v>
      </c>
      <c r="C9" s="65">
        <v>81960.899999999994</v>
      </c>
      <c r="D9" s="66">
        <v>39291.699999999997</v>
      </c>
      <c r="E9" s="7">
        <f t="shared" si="0"/>
        <v>47.939566305396838</v>
      </c>
    </row>
    <row r="10" spans="1:5" s="5" customFormat="1" ht="15.75" outlineLevel="1" x14ac:dyDescent="0.25">
      <c r="A10" s="56" t="s">
        <v>15</v>
      </c>
      <c r="B10" s="11" t="s">
        <v>16</v>
      </c>
      <c r="C10" s="65">
        <v>0</v>
      </c>
      <c r="D10" s="66"/>
      <c r="E10" s="7">
        <v>0</v>
      </c>
    </row>
    <row r="11" spans="1:5" s="5" customFormat="1" ht="15.75" outlineLevel="1" x14ac:dyDescent="0.25">
      <c r="A11" s="56" t="s">
        <v>17</v>
      </c>
      <c r="B11" s="11" t="s">
        <v>18</v>
      </c>
      <c r="C11" s="65">
        <v>28449.3</v>
      </c>
      <c r="D11" s="66">
        <v>0</v>
      </c>
      <c r="E11" s="7">
        <f t="shared" si="0"/>
        <v>0</v>
      </c>
    </row>
    <row r="12" spans="1:5" s="5" customFormat="1" ht="15.75" outlineLevel="1" x14ac:dyDescent="0.25">
      <c r="A12" s="56" t="s">
        <v>19</v>
      </c>
      <c r="B12" s="11" t="s">
        <v>20</v>
      </c>
      <c r="C12" s="65">
        <v>297798</v>
      </c>
      <c r="D12" s="66">
        <v>138593</v>
      </c>
      <c r="E12" s="7">
        <f t="shared" si="0"/>
        <v>46.539264870818478</v>
      </c>
    </row>
    <row r="13" spans="1:5" s="5" customFormat="1" ht="15.75" x14ac:dyDescent="0.25">
      <c r="A13" s="75" t="s">
        <v>21</v>
      </c>
      <c r="B13" s="76" t="s">
        <v>22</v>
      </c>
      <c r="C13" s="78">
        <f>SUM(C14)</f>
        <v>0</v>
      </c>
      <c r="D13" s="78">
        <f>SUM(D14)</f>
        <v>0</v>
      </c>
      <c r="E13" s="9">
        <v>0</v>
      </c>
    </row>
    <row r="14" spans="1:5" s="5" customFormat="1" ht="15.75" outlineLevel="2" x14ac:dyDescent="0.25">
      <c r="A14" s="6" t="s">
        <v>23</v>
      </c>
      <c r="B14" s="8" t="s">
        <v>24</v>
      </c>
      <c r="C14" s="65">
        <v>0</v>
      </c>
      <c r="D14" s="66">
        <v>0</v>
      </c>
      <c r="E14" s="9">
        <v>0</v>
      </c>
    </row>
    <row r="15" spans="1:5" s="5" customFormat="1" ht="31.5" customHeight="1" x14ac:dyDescent="0.25">
      <c r="A15" s="75" t="s">
        <v>25</v>
      </c>
      <c r="B15" s="76" t="s">
        <v>26</v>
      </c>
      <c r="C15" s="78">
        <f>C16</f>
        <v>149609.29999999999</v>
      </c>
      <c r="D15" s="78">
        <f>D16</f>
        <v>62383</v>
      </c>
      <c r="E15" s="9">
        <f t="shared" si="0"/>
        <v>41.697274166779742</v>
      </c>
    </row>
    <row r="16" spans="1:5" s="5" customFormat="1" ht="33" customHeight="1" outlineLevel="1" x14ac:dyDescent="0.25">
      <c r="A16" s="6" t="s">
        <v>211</v>
      </c>
      <c r="B16" s="11" t="s">
        <v>225</v>
      </c>
      <c r="C16" s="66">
        <v>149609.29999999999</v>
      </c>
      <c r="D16" s="66">
        <v>62383</v>
      </c>
      <c r="E16" s="9">
        <f t="shared" si="0"/>
        <v>41.697274166779742</v>
      </c>
    </row>
    <row r="17" spans="1:5" s="5" customFormat="1" ht="15.75" x14ac:dyDescent="0.25">
      <c r="A17" s="75" t="s">
        <v>27</v>
      </c>
      <c r="B17" s="76" t="s">
        <v>28</v>
      </c>
      <c r="C17" s="78">
        <f>SUM(C20+C22+C19+C21+C18)</f>
        <v>3655591.7</v>
      </c>
      <c r="D17" s="78">
        <f>SUM(D20+D22+D19+D21+D18)</f>
        <v>1200244.6000000001</v>
      </c>
      <c r="E17" s="9">
        <f t="shared" si="0"/>
        <v>32.833114267110304</v>
      </c>
    </row>
    <row r="18" spans="1:5" s="5" customFormat="1" ht="15.75" outlineLevel="1" x14ac:dyDescent="0.25">
      <c r="A18" s="10" t="s">
        <v>29</v>
      </c>
      <c r="B18" s="11" t="s">
        <v>30</v>
      </c>
      <c r="C18" s="65">
        <v>14985.2</v>
      </c>
      <c r="D18" s="66">
        <v>6640.5</v>
      </c>
      <c r="E18" s="9">
        <f t="shared" si="0"/>
        <v>44.313722873234923</v>
      </c>
    </row>
    <row r="19" spans="1:5" s="5" customFormat="1" ht="15.75" outlineLevel="1" x14ac:dyDescent="0.25">
      <c r="A19" s="6" t="s">
        <v>31</v>
      </c>
      <c r="B19" s="11" t="s">
        <v>32</v>
      </c>
      <c r="C19" s="65">
        <v>1124769.5</v>
      </c>
      <c r="D19" s="66">
        <v>182506.8</v>
      </c>
      <c r="E19" s="9">
        <f t="shared" si="0"/>
        <v>16.226151224762049</v>
      </c>
    </row>
    <row r="20" spans="1:5" s="5" customFormat="1" ht="15.75" outlineLevel="1" x14ac:dyDescent="0.25">
      <c r="A20" s="6" t="s">
        <v>33</v>
      </c>
      <c r="B20" s="11" t="s">
        <v>34</v>
      </c>
      <c r="C20" s="65">
        <v>160488</v>
      </c>
      <c r="D20" s="66">
        <v>122022.6</v>
      </c>
      <c r="E20" s="9">
        <f t="shared" si="0"/>
        <v>76.032226708538957</v>
      </c>
    </row>
    <row r="21" spans="1:5" s="5" customFormat="1" ht="15.75" outlineLevel="1" x14ac:dyDescent="0.25">
      <c r="A21" s="6" t="s">
        <v>35</v>
      </c>
      <c r="B21" s="11" t="s">
        <v>212</v>
      </c>
      <c r="C21" s="65">
        <v>1210721</v>
      </c>
      <c r="D21" s="66">
        <v>269609.90000000002</v>
      </c>
      <c r="E21" s="9">
        <f t="shared" si="0"/>
        <v>22.268540811632079</v>
      </c>
    </row>
    <row r="22" spans="1:5" s="5" customFormat="1" ht="15.75" outlineLevel="1" x14ac:dyDescent="0.25">
      <c r="A22" s="6" t="s">
        <v>36</v>
      </c>
      <c r="B22" s="11" t="s">
        <v>37</v>
      </c>
      <c r="C22" s="65">
        <v>1144628</v>
      </c>
      <c r="D22" s="66">
        <v>619464.80000000005</v>
      </c>
      <c r="E22" s="9">
        <f t="shared" si="0"/>
        <v>54.119312125860986</v>
      </c>
    </row>
    <row r="23" spans="1:5" s="5" customFormat="1" ht="15.75" x14ac:dyDescent="0.25">
      <c r="A23" s="75" t="s">
        <v>38</v>
      </c>
      <c r="B23" s="76" t="s">
        <v>39</v>
      </c>
      <c r="C23" s="77">
        <f>SUM(C24+C25+C27+C26)</f>
        <v>4895384.6000000006</v>
      </c>
      <c r="D23" s="77">
        <f>SUM(D24+D25+D27+D26)</f>
        <v>1425748.1</v>
      </c>
      <c r="E23" s="9">
        <f t="shared" si="0"/>
        <v>29.124332743948244</v>
      </c>
    </row>
    <row r="24" spans="1:5" s="5" customFormat="1" ht="15.75" outlineLevel="1" x14ac:dyDescent="0.25">
      <c r="A24" s="6" t="s">
        <v>40</v>
      </c>
      <c r="B24" s="11" t="s">
        <v>41</v>
      </c>
      <c r="C24" s="66">
        <v>280097.7</v>
      </c>
      <c r="D24" s="66">
        <v>117045.1</v>
      </c>
      <c r="E24" s="9">
        <f t="shared" si="0"/>
        <v>41.787240666381763</v>
      </c>
    </row>
    <row r="25" spans="1:5" s="5" customFormat="1" ht="15.75" outlineLevel="1" x14ac:dyDescent="0.25">
      <c r="A25" s="6" t="s">
        <v>42</v>
      </c>
      <c r="B25" s="11" t="s">
        <v>43</v>
      </c>
      <c r="C25" s="66">
        <v>3838085.7</v>
      </c>
      <c r="D25" s="66">
        <v>951565.5</v>
      </c>
      <c r="E25" s="9">
        <f t="shared" si="0"/>
        <v>24.792711116377625</v>
      </c>
    </row>
    <row r="26" spans="1:5" s="5" customFormat="1" ht="15.75" outlineLevel="1" x14ac:dyDescent="0.25">
      <c r="A26" s="6" t="s">
        <v>44</v>
      </c>
      <c r="B26" s="11" t="s">
        <v>45</v>
      </c>
      <c r="C26" s="66">
        <v>597864.19999999995</v>
      </c>
      <c r="D26" s="66">
        <v>275261.3</v>
      </c>
      <c r="E26" s="9">
        <f t="shared" si="0"/>
        <v>46.040773138783024</v>
      </c>
    </row>
    <row r="27" spans="1:5" s="5" customFormat="1" ht="15.75" customHeight="1" outlineLevel="1" x14ac:dyDescent="0.25">
      <c r="A27" s="6" t="s">
        <v>46</v>
      </c>
      <c r="B27" s="11" t="s">
        <v>47</v>
      </c>
      <c r="C27" s="66">
        <v>179337</v>
      </c>
      <c r="D27" s="66">
        <v>81876.2</v>
      </c>
      <c r="E27" s="9">
        <f t="shared" si="0"/>
        <v>45.654940140629094</v>
      </c>
    </row>
    <row r="28" spans="1:5" s="5" customFormat="1" ht="15.75" customHeight="1" x14ac:dyDescent="0.25">
      <c r="A28" s="75" t="s">
        <v>237</v>
      </c>
      <c r="B28" s="76" t="s">
        <v>238</v>
      </c>
      <c r="C28" s="79">
        <f>C29</f>
        <v>32736</v>
      </c>
      <c r="D28" s="79">
        <f>D29</f>
        <v>4433</v>
      </c>
      <c r="E28" s="9">
        <f t="shared" si="0"/>
        <v>13.541666666666666</v>
      </c>
    </row>
    <row r="29" spans="1:5" s="5" customFormat="1" ht="15.75" customHeight="1" outlineLevel="1" x14ac:dyDescent="0.25">
      <c r="A29" s="6" t="s">
        <v>239</v>
      </c>
      <c r="B29" s="11" t="s">
        <v>240</v>
      </c>
      <c r="C29" s="66">
        <v>32736</v>
      </c>
      <c r="D29" s="66">
        <v>4433</v>
      </c>
      <c r="E29" s="9">
        <f t="shared" si="0"/>
        <v>13.541666666666666</v>
      </c>
    </row>
    <row r="30" spans="1:5" s="5" customFormat="1" ht="15.75" x14ac:dyDescent="0.25">
      <c r="A30" s="75" t="s">
        <v>48</v>
      </c>
      <c r="B30" s="76" t="s">
        <v>49</v>
      </c>
      <c r="C30" s="78">
        <f>SUM(C31+C32+C34+C35)+C33</f>
        <v>4378241.9000000004</v>
      </c>
      <c r="D30" s="78">
        <f>SUM(D31+D32+D34+D35)+D33</f>
        <v>2380436.1999999997</v>
      </c>
      <c r="E30" s="9">
        <f t="shared" si="0"/>
        <v>54.369682040638267</v>
      </c>
    </row>
    <row r="31" spans="1:5" s="5" customFormat="1" ht="15.75" outlineLevel="1" x14ac:dyDescent="0.25">
      <c r="A31" s="6" t="s">
        <v>50</v>
      </c>
      <c r="B31" s="11" t="s">
        <v>51</v>
      </c>
      <c r="C31" s="66">
        <v>1615390</v>
      </c>
      <c r="D31" s="66">
        <v>878293</v>
      </c>
      <c r="E31" s="9">
        <f t="shared" si="0"/>
        <v>54.370337813159672</v>
      </c>
    </row>
    <row r="32" spans="1:5" s="5" customFormat="1" ht="15.75" outlineLevel="1" x14ac:dyDescent="0.25">
      <c r="A32" s="6" t="s">
        <v>52</v>
      </c>
      <c r="B32" s="11" t="s">
        <v>53</v>
      </c>
      <c r="C32" s="66">
        <v>2204242.1</v>
      </c>
      <c r="D32" s="66">
        <v>1251273.3999999999</v>
      </c>
      <c r="E32" s="9">
        <f t="shared" si="0"/>
        <v>56.766604720960544</v>
      </c>
    </row>
    <row r="33" spans="1:5" s="5" customFormat="1" ht="15.75" outlineLevel="1" x14ac:dyDescent="0.25">
      <c r="A33" s="6" t="s">
        <v>54</v>
      </c>
      <c r="B33" s="11" t="s">
        <v>55</v>
      </c>
      <c r="C33" s="66">
        <v>367324.8</v>
      </c>
      <c r="D33" s="66">
        <v>170818.5</v>
      </c>
      <c r="E33" s="9">
        <f t="shared" si="0"/>
        <v>46.503394271228082</v>
      </c>
    </row>
    <row r="34" spans="1:5" s="5" customFormat="1" ht="15.75" outlineLevel="1" x14ac:dyDescent="0.25">
      <c r="A34" s="6" t="s">
        <v>56</v>
      </c>
      <c r="B34" s="11" t="s">
        <v>232</v>
      </c>
      <c r="C34" s="66">
        <v>23216.6</v>
      </c>
      <c r="D34" s="66">
        <v>9950</v>
      </c>
      <c r="E34" s="9">
        <f t="shared" si="0"/>
        <v>42.857265921797335</v>
      </c>
    </row>
    <row r="35" spans="1:5" s="5" customFormat="1" ht="15.75" outlineLevel="1" x14ac:dyDescent="0.25">
      <c r="A35" s="6" t="s">
        <v>57</v>
      </c>
      <c r="B35" s="11" t="s">
        <v>58</v>
      </c>
      <c r="C35" s="66">
        <v>168068.4</v>
      </c>
      <c r="D35" s="66">
        <v>70101.3</v>
      </c>
      <c r="E35" s="9">
        <f t="shared" si="0"/>
        <v>41.709982364323103</v>
      </c>
    </row>
    <row r="36" spans="1:5" s="5" customFormat="1" ht="15.75" x14ac:dyDescent="0.25">
      <c r="A36" s="75" t="s">
        <v>59</v>
      </c>
      <c r="B36" s="76" t="s">
        <v>60</v>
      </c>
      <c r="C36" s="77">
        <f>SUM(C37+C38)</f>
        <v>385399</v>
      </c>
      <c r="D36" s="77">
        <f>SUM(D37+D38)</f>
        <v>193066.8</v>
      </c>
      <c r="E36" s="9">
        <f t="shared" si="0"/>
        <v>50.095303827980864</v>
      </c>
    </row>
    <row r="37" spans="1:5" s="12" customFormat="1" ht="15.75" outlineLevel="1" x14ac:dyDescent="0.25">
      <c r="A37" s="6" t="s">
        <v>61</v>
      </c>
      <c r="B37" s="11" t="s">
        <v>62</v>
      </c>
      <c r="C37" s="58">
        <v>312650.09999999998</v>
      </c>
      <c r="D37" s="58">
        <v>157769.60000000001</v>
      </c>
      <c r="E37" s="9">
        <f t="shared" si="0"/>
        <v>50.462034075792715</v>
      </c>
    </row>
    <row r="38" spans="1:5" s="5" customFormat="1" ht="18.75" customHeight="1" outlineLevel="1" x14ac:dyDescent="0.25">
      <c r="A38" s="6" t="s">
        <v>63</v>
      </c>
      <c r="B38" s="11" t="s">
        <v>64</v>
      </c>
      <c r="C38" s="58">
        <v>72748.899999999994</v>
      </c>
      <c r="D38" s="58">
        <v>35297.199999999997</v>
      </c>
      <c r="E38" s="9">
        <f t="shared" si="0"/>
        <v>48.519221596477749</v>
      </c>
    </row>
    <row r="39" spans="1:5" s="5" customFormat="1" ht="15.75" x14ac:dyDescent="0.25">
      <c r="A39" s="75" t="s">
        <v>65</v>
      </c>
      <c r="B39" s="76" t="s">
        <v>66</v>
      </c>
      <c r="C39" s="77">
        <f>SUM(C40+C41+C42)</f>
        <v>412147.10000000003</v>
      </c>
      <c r="D39" s="77">
        <f>SUM(D40+D41+D42)</f>
        <v>130025.9</v>
      </c>
      <c r="E39" s="9">
        <f t="shared" ref="E39:E52" si="1">SUM(D39/C39*100)</f>
        <v>31.548420454735698</v>
      </c>
    </row>
    <row r="40" spans="1:5" s="12" customFormat="1" ht="15.75" outlineLevel="1" x14ac:dyDescent="0.25">
      <c r="A40" s="6" t="s">
        <v>67</v>
      </c>
      <c r="B40" s="11" t="s">
        <v>68</v>
      </c>
      <c r="C40" s="58">
        <v>10727.9</v>
      </c>
      <c r="D40" s="58">
        <v>5475.5</v>
      </c>
      <c r="E40" s="9">
        <f t="shared" si="1"/>
        <v>51.039812078785232</v>
      </c>
    </row>
    <row r="41" spans="1:5" s="5" customFormat="1" ht="15.75" outlineLevel="1" x14ac:dyDescent="0.25">
      <c r="A41" s="6" t="s">
        <v>69</v>
      </c>
      <c r="B41" s="11" t="s">
        <v>70</v>
      </c>
      <c r="C41" s="58">
        <v>39983.300000000003</v>
      </c>
      <c r="D41" s="58">
        <v>18575.900000000001</v>
      </c>
      <c r="E41" s="9">
        <f t="shared" si="1"/>
        <v>46.459146693744643</v>
      </c>
    </row>
    <row r="42" spans="1:5" s="5" customFormat="1" ht="15.75" outlineLevel="1" x14ac:dyDescent="0.25">
      <c r="A42" s="6" t="s">
        <v>71</v>
      </c>
      <c r="B42" s="11" t="s">
        <v>72</v>
      </c>
      <c r="C42" s="58">
        <v>361435.9</v>
      </c>
      <c r="D42" s="58">
        <v>105974.5</v>
      </c>
      <c r="E42" s="9">
        <f t="shared" si="1"/>
        <v>29.320413384503308</v>
      </c>
    </row>
    <row r="43" spans="1:5" s="5" customFormat="1" ht="15.75" x14ac:dyDescent="0.25">
      <c r="A43" s="75" t="s">
        <v>73</v>
      </c>
      <c r="B43" s="76" t="s">
        <v>74</v>
      </c>
      <c r="C43" s="77">
        <f>SUM(C44:C46)</f>
        <v>207717.4</v>
      </c>
      <c r="D43" s="77">
        <f t="shared" ref="D43" si="2">SUM(D44:D46)</f>
        <v>90900.7</v>
      </c>
      <c r="E43" s="60">
        <f t="shared" si="1"/>
        <v>43.761716640011862</v>
      </c>
    </row>
    <row r="44" spans="1:5" s="5" customFormat="1" ht="15.75" outlineLevel="1" x14ac:dyDescent="0.25">
      <c r="A44" s="6" t="s">
        <v>75</v>
      </c>
      <c r="B44" s="11" t="s">
        <v>76</v>
      </c>
      <c r="C44" s="58">
        <v>40584.800000000003</v>
      </c>
      <c r="D44" s="58">
        <v>17289</v>
      </c>
      <c r="E44" s="60">
        <f t="shared" si="1"/>
        <v>42.599692495712674</v>
      </c>
    </row>
    <row r="45" spans="1:5" s="5" customFormat="1" ht="15.75" outlineLevel="1" x14ac:dyDescent="0.25">
      <c r="A45" s="6" t="s">
        <v>77</v>
      </c>
      <c r="B45" s="11" t="s">
        <v>78</v>
      </c>
      <c r="C45" s="58">
        <v>35631.1</v>
      </c>
      <c r="D45" s="58">
        <v>4806.7</v>
      </c>
      <c r="E45" s="60">
        <f t="shared" si="1"/>
        <v>13.490181330354661</v>
      </c>
    </row>
    <row r="46" spans="1:5" s="5" customFormat="1" ht="15.75" outlineLevel="1" x14ac:dyDescent="0.25">
      <c r="A46" s="6" t="s">
        <v>241</v>
      </c>
      <c r="B46" s="11" t="s">
        <v>242</v>
      </c>
      <c r="C46" s="58">
        <v>131501.5</v>
      </c>
      <c r="D46" s="58">
        <v>68805</v>
      </c>
      <c r="E46" s="60">
        <f t="shared" si="1"/>
        <v>52.322597080641664</v>
      </c>
    </row>
    <row r="47" spans="1:5" s="5" customFormat="1" ht="15.75" x14ac:dyDescent="0.25">
      <c r="A47" s="75" t="s">
        <v>79</v>
      </c>
      <c r="B47" s="76" t="s">
        <v>80</v>
      </c>
      <c r="C47" s="77">
        <f>SUM(C48+C49)</f>
        <v>29952.799999999999</v>
      </c>
      <c r="D47" s="77">
        <f>SUM(D48+D49)</f>
        <v>15201.3</v>
      </c>
      <c r="E47" s="60">
        <f t="shared" si="1"/>
        <v>50.750848000854674</v>
      </c>
    </row>
    <row r="48" spans="1:5" s="5" customFormat="1" ht="15.75" outlineLevel="1" x14ac:dyDescent="0.25">
      <c r="A48" s="6" t="s">
        <v>81</v>
      </c>
      <c r="B48" s="11" t="s">
        <v>82</v>
      </c>
      <c r="C48" s="58">
        <v>29952.799999999999</v>
      </c>
      <c r="D48" s="58">
        <v>15201.3</v>
      </c>
      <c r="E48" s="9">
        <f t="shared" si="1"/>
        <v>50.750848000854674</v>
      </c>
    </row>
    <row r="49" spans="1:5" s="5" customFormat="1" ht="15.75" hidden="1" x14ac:dyDescent="0.25">
      <c r="A49" s="6" t="s">
        <v>234</v>
      </c>
      <c r="B49" s="8" t="s">
        <v>235</v>
      </c>
      <c r="C49" s="58">
        <v>0</v>
      </c>
      <c r="D49" s="58"/>
      <c r="E49" s="9" t="e">
        <f t="shared" si="1"/>
        <v>#DIV/0!</v>
      </c>
    </row>
    <row r="50" spans="1:5" s="5" customFormat="1" ht="18" customHeight="1" x14ac:dyDescent="0.25">
      <c r="A50" s="75" t="s">
        <v>83</v>
      </c>
      <c r="B50" s="80" t="s">
        <v>213</v>
      </c>
      <c r="C50" s="77">
        <f>SUM(C51)</f>
        <v>64499.5</v>
      </c>
      <c r="D50" s="77">
        <f>SUM(D51)</f>
        <v>26696.6</v>
      </c>
      <c r="E50" s="60">
        <f t="shared" si="1"/>
        <v>41.390398375181206</v>
      </c>
    </row>
    <row r="51" spans="1:5" s="5" customFormat="1" ht="30" customHeight="1" outlineLevel="1" x14ac:dyDescent="0.25">
      <c r="A51" s="6" t="s">
        <v>84</v>
      </c>
      <c r="B51" s="11" t="s">
        <v>214</v>
      </c>
      <c r="C51" s="58">
        <v>64499.5</v>
      </c>
      <c r="D51" s="58">
        <v>26696.6</v>
      </c>
      <c r="E51" s="9">
        <f t="shared" si="1"/>
        <v>41.390398375181206</v>
      </c>
    </row>
    <row r="52" spans="1:5" s="5" customFormat="1" ht="15.75" x14ac:dyDescent="0.25">
      <c r="A52" s="75" t="s">
        <v>85</v>
      </c>
      <c r="B52" s="81" t="s">
        <v>86</v>
      </c>
      <c r="C52" s="78">
        <f>SUM(C4+C13+C15+C17+C23+C30+C36+C39+C43+C47+C50)+C28</f>
        <v>15009923.700000001</v>
      </c>
      <c r="D52" s="78">
        <f>SUM(D4+D13+D15+D17+D23+D30+D36+D39+D43+D47+D50)+D28</f>
        <v>5880931.3999999994</v>
      </c>
      <c r="E52" s="9">
        <f t="shared" si="1"/>
        <v>39.180288438108441</v>
      </c>
    </row>
    <row r="53" spans="1:5" s="12" customFormat="1" ht="25.5" x14ac:dyDescent="0.25">
      <c r="A53" s="61" t="s">
        <v>87</v>
      </c>
      <c r="B53" s="62" t="s">
        <v>88</v>
      </c>
      <c r="C53" s="59">
        <f>доходы!C11-расходы!C52</f>
        <v>-277329.19999999925</v>
      </c>
      <c r="D53" s="59">
        <f>доходы!D11-расходы!D52</f>
        <v>-264609.5999999987</v>
      </c>
      <c r="E53" s="13"/>
    </row>
    <row r="54" spans="1:5" s="14" customFormat="1" ht="15" hidden="1" x14ac:dyDescent="0.25"/>
    <row r="55" spans="1:5" ht="14.25" hidden="1" x14ac:dyDescent="0.2">
      <c r="B55" s="52"/>
      <c r="C55" s="53"/>
      <c r="D55" s="53"/>
      <c r="E55" s="4" t="e">
        <f t="shared" ref="E55:E56" si="3">SUM(D55/C55*100)</f>
        <v>#DIV/0!</v>
      </c>
    </row>
    <row r="56" spans="1:5" ht="15.75" hidden="1" x14ac:dyDescent="0.2">
      <c r="B56" s="15"/>
      <c r="C56" s="53">
        <f>C30+C36+C39+C43+C47</f>
        <v>5413458.2000000002</v>
      </c>
      <c r="D56" s="53">
        <f>D30+D36+D39+D43+D47</f>
        <v>2809630.8999999994</v>
      </c>
      <c r="E56" s="60">
        <f t="shared" si="3"/>
        <v>51.900851474201829</v>
      </c>
    </row>
    <row r="57" spans="1:5" hidden="1" x14ac:dyDescent="0.2">
      <c r="B57" s="15"/>
      <c r="E57" s="15"/>
    </row>
    <row r="58" spans="1:5" hidden="1" x14ac:dyDescent="0.2">
      <c r="B58" s="15"/>
      <c r="E58" s="15"/>
    </row>
    <row r="59" spans="1:5" hidden="1" x14ac:dyDescent="0.2">
      <c r="B59" s="15"/>
      <c r="C59" s="53">
        <f>C30+C36+C39+C43+C47</f>
        <v>5413458.2000000002</v>
      </c>
      <c r="D59" s="53">
        <f>D30+D36+D39+D43+D47</f>
        <v>2809630.8999999994</v>
      </c>
      <c r="E59" s="15">
        <f>D59/C59%</f>
        <v>51.900851474201822</v>
      </c>
    </row>
    <row r="60" spans="1:5" hidden="1" x14ac:dyDescent="0.2">
      <c r="B60" s="15"/>
      <c r="E60" s="15"/>
    </row>
    <row r="61" spans="1:5" hidden="1" x14ac:dyDescent="0.2">
      <c r="B61" s="15"/>
      <c r="E61" s="15"/>
    </row>
    <row r="62" spans="1:5" hidden="1" x14ac:dyDescent="0.2">
      <c r="B62" s="15"/>
      <c r="E62" s="15"/>
    </row>
    <row r="63" spans="1:5" x14ac:dyDescent="0.2">
      <c r="B63" s="15"/>
      <c r="E63" s="15"/>
    </row>
    <row r="64" spans="1:5" x14ac:dyDescent="0.2">
      <c r="B64" s="15"/>
      <c r="E64" s="15"/>
    </row>
    <row r="65" s="15" customFormat="1" x14ac:dyDescent="0.2"/>
    <row r="66" s="15" customFormat="1" x14ac:dyDescent="0.2"/>
    <row r="67" s="15" customFormat="1" x14ac:dyDescent="0.2"/>
    <row r="68" s="15" customFormat="1" x14ac:dyDescent="0.2"/>
    <row r="69" s="15" customFormat="1" x14ac:dyDescent="0.2"/>
    <row r="70" s="15" customFormat="1" x14ac:dyDescent="0.2"/>
    <row r="71" s="15" customFormat="1" x14ac:dyDescent="0.2"/>
    <row r="72" s="15" customFormat="1" x14ac:dyDescent="0.2"/>
    <row r="73" s="15" customFormat="1" x14ac:dyDescent="0.2"/>
    <row r="74" s="15" customFormat="1" x14ac:dyDescent="0.2"/>
    <row r="75" s="15" customFormat="1" x14ac:dyDescent="0.2"/>
    <row r="76" s="15" customFormat="1" x14ac:dyDescent="0.2"/>
    <row r="77" s="15" customFormat="1" x14ac:dyDescent="0.2"/>
    <row r="78" s="15" customFormat="1" x14ac:dyDescent="0.2"/>
    <row r="79" s="15" customFormat="1" x14ac:dyDescent="0.2"/>
    <row r="80" s="15" customFormat="1" x14ac:dyDescent="0.2"/>
    <row r="81" s="15" customFormat="1" x14ac:dyDescent="0.2"/>
    <row r="82" s="15" customFormat="1" x14ac:dyDescent="0.2"/>
    <row r="83" s="15" customFormat="1" x14ac:dyDescent="0.2"/>
    <row r="84" s="15" customFormat="1" x14ac:dyDescent="0.2"/>
    <row r="85" s="15" customFormat="1" x14ac:dyDescent="0.2"/>
    <row r="86" s="15" customFormat="1" x14ac:dyDescent="0.2"/>
    <row r="87" s="15" customFormat="1" x14ac:dyDescent="0.2"/>
    <row r="88" s="15" customFormat="1" x14ac:dyDescent="0.2"/>
    <row r="89" s="15" customFormat="1" x14ac:dyDescent="0.2"/>
  </sheetData>
  <mergeCells count="1">
    <mergeCell ref="A1:E1"/>
  </mergeCells>
  <pageMargins left="0.78740157480314965" right="0.27559055118110237" top="0.35433070866141736" bottom="0.19685039370078741" header="0.31496062992125984" footer="0.31496062992125984"/>
  <pageSetup paperSize="9" scale="7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1"/>
  <sheetViews>
    <sheetView topLeftCell="B1" workbookViewId="0">
      <selection activeCell="D28" sqref="D28"/>
    </sheetView>
  </sheetViews>
  <sheetFormatPr defaultColWidth="52.28515625" defaultRowHeight="12.75" x14ac:dyDescent="0.2"/>
  <cols>
    <col min="1" max="1" width="21" style="20" hidden="1" customWidth="1"/>
    <col min="2" max="2" width="52.28515625" style="21" customWidth="1"/>
    <col min="3" max="3" width="12.28515625" style="18" customWidth="1"/>
    <col min="4" max="4" width="13.28515625" style="18" customWidth="1"/>
    <col min="5" max="28" width="9.140625" style="15" customWidth="1"/>
    <col min="29" max="221" width="9.140625" style="18" customWidth="1"/>
    <col min="222" max="222" width="21" style="18" customWidth="1"/>
    <col min="223" max="16384" width="52.28515625" style="18"/>
  </cols>
  <sheetData>
    <row r="1" spans="1:28" s="19" customFormat="1" ht="15" x14ac:dyDescent="0.25">
      <c r="A1" s="85" t="s">
        <v>116</v>
      </c>
      <c r="B1" s="85"/>
      <c r="C1" s="85"/>
      <c r="D1" s="85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</row>
    <row r="2" spans="1:28" ht="15.75" x14ac:dyDescent="0.25">
      <c r="D2" s="74" t="s">
        <v>219</v>
      </c>
    </row>
    <row r="3" spans="1:28" s="23" customFormat="1" ht="44.25" customHeight="1" x14ac:dyDescent="0.2">
      <c r="A3" s="22" t="s">
        <v>117</v>
      </c>
      <c r="B3" s="34" t="s">
        <v>1</v>
      </c>
      <c r="C3" s="35" t="s">
        <v>236</v>
      </c>
      <c r="D3" s="35" t="s">
        <v>246</v>
      </c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</row>
    <row r="4" spans="1:28" s="24" customFormat="1" ht="30" x14ac:dyDescent="0.25">
      <c r="A4" s="32" t="s">
        <v>118</v>
      </c>
      <c r="B4" s="43" t="s">
        <v>119</v>
      </c>
      <c r="C4" s="44">
        <f>SUM(C5:C8)</f>
        <v>277329.2</v>
      </c>
      <c r="D4" s="44">
        <f>SUM(D5:D8)</f>
        <v>264609.59999999998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</row>
    <row r="5" spans="1:28" s="25" customFormat="1" ht="31.5" x14ac:dyDescent="0.25">
      <c r="A5" s="32" t="s">
        <v>120</v>
      </c>
      <c r="B5" s="11" t="s">
        <v>121</v>
      </c>
      <c r="C5" s="45">
        <v>156314.5</v>
      </c>
      <c r="D5" s="45">
        <v>0</v>
      </c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</row>
    <row r="6" spans="1:28" s="26" customFormat="1" ht="31.5" x14ac:dyDescent="0.25">
      <c r="A6" s="32" t="s">
        <v>122</v>
      </c>
      <c r="B6" s="11" t="s">
        <v>244</v>
      </c>
      <c r="C6" s="45">
        <v>-6314.5</v>
      </c>
      <c r="D6" s="45">
        <v>100000</v>
      </c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</row>
    <row r="7" spans="1:28" s="26" customFormat="1" ht="31.5" x14ac:dyDescent="0.25">
      <c r="A7" s="32"/>
      <c r="B7" s="11" t="s">
        <v>243</v>
      </c>
      <c r="C7" s="45">
        <v>0</v>
      </c>
      <c r="D7" s="45">
        <v>300000</v>
      </c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</row>
    <row r="8" spans="1:28" s="25" customFormat="1" ht="31.5" x14ac:dyDescent="0.25">
      <c r="A8" s="33" t="s">
        <v>123</v>
      </c>
      <c r="B8" s="11" t="s">
        <v>124</v>
      </c>
      <c r="C8" s="45">
        <v>127329.2</v>
      </c>
      <c r="D8" s="45">
        <v>-135390.39999999999</v>
      </c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</row>
    <row r="9" spans="1:28" x14ac:dyDescent="0.2">
      <c r="B9" s="27"/>
    </row>
    <row r="10" spans="1:28" x14ac:dyDescent="0.2">
      <c r="B10" s="27"/>
    </row>
    <row r="11" spans="1:28" x14ac:dyDescent="0.2">
      <c r="B11" s="27"/>
    </row>
    <row r="12" spans="1:28" x14ac:dyDescent="0.2">
      <c r="B12" s="27"/>
    </row>
    <row r="13" spans="1:28" x14ac:dyDescent="0.2">
      <c r="B13" s="27"/>
    </row>
    <row r="14" spans="1:28" x14ac:dyDescent="0.2">
      <c r="B14" s="27"/>
    </row>
    <row r="15" spans="1:28" x14ac:dyDescent="0.2">
      <c r="B15" s="27"/>
    </row>
    <row r="16" spans="1:28" x14ac:dyDescent="0.2">
      <c r="B16" s="27"/>
    </row>
    <row r="17" spans="2:2" x14ac:dyDescent="0.2">
      <c r="B17" s="27"/>
    </row>
    <row r="18" spans="2:2" x14ac:dyDescent="0.2">
      <c r="B18" s="27"/>
    </row>
    <row r="19" spans="2:2" x14ac:dyDescent="0.2">
      <c r="B19" s="27"/>
    </row>
    <row r="20" spans="2:2" x14ac:dyDescent="0.2">
      <c r="B20" s="27"/>
    </row>
    <row r="21" spans="2:2" x14ac:dyDescent="0.2">
      <c r="B21" s="27"/>
    </row>
    <row r="22" spans="2:2" x14ac:dyDescent="0.2">
      <c r="B22" s="27"/>
    </row>
    <row r="23" spans="2:2" x14ac:dyDescent="0.2">
      <c r="B23" s="27"/>
    </row>
    <row r="24" spans="2:2" x14ac:dyDescent="0.2">
      <c r="B24" s="27"/>
    </row>
    <row r="25" spans="2:2" x14ac:dyDescent="0.2">
      <c r="B25" s="27"/>
    </row>
    <row r="26" spans="2:2" x14ac:dyDescent="0.2">
      <c r="B26" s="27"/>
    </row>
    <row r="27" spans="2:2" x14ac:dyDescent="0.2">
      <c r="B27" s="27"/>
    </row>
    <row r="28" spans="2:2" x14ac:dyDescent="0.2">
      <c r="B28" s="27"/>
    </row>
    <row r="29" spans="2:2" x14ac:dyDescent="0.2">
      <c r="B29" s="27"/>
    </row>
    <row r="30" spans="2:2" x14ac:dyDescent="0.2">
      <c r="B30" s="27"/>
    </row>
    <row r="31" spans="2:2" x14ac:dyDescent="0.2">
      <c r="B31" s="27"/>
    </row>
  </sheetData>
  <mergeCells count="1">
    <mergeCell ref="A1:D1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доходы</vt:lpstr>
      <vt:lpstr>расходы</vt:lpstr>
      <vt:lpstr>источники</vt:lpstr>
      <vt:lpstr>доходы!Заголовки_для_печати</vt:lpstr>
      <vt:lpstr>расходы!Заголовки_для_печати</vt:lpstr>
      <vt:lpstr>источники!Область_печати</vt:lpstr>
      <vt:lpstr>расходы!Область_печати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Zaharevich</dc:creator>
  <cp:lastModifiedBy>Кудрявцева Оксана Борисовна</cp:lastModifiedBy>
  <cp:lastPrinted>2023-07-20T00:47:12Z</cp:lastPrinted>
  <dcterms:created xsi:type="dcterms:W3CDTF">2017-10-06T01:27:48Z</dcterms:created>
  <dcterms:modified xsi:type="dcterms:W3CDTF">2023-08-11T00:48:58Z</dcterms:modified>
</cp:coreProperties>
</file>