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035" yWindow="10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7" l="1"/>
  <c r="H38" i="7"/>
  <c r="L38" i="7"/>
  <c r="I454" i="7" l="1"/>
  <c r="H457" i="7" l="1"/>
  <c r="H456" i="7"/>
  <c r="H455" i="7"/>
  <c r="H454" i="7"/>
  <c r="H446" i="7" s="1"/>
  <c r="H453" i="7"/>
  <c r="H452" i="7"/>
  <c r="H451" i="7"/>
  <c r="H450" i="7"/>
  <c r="H449" i="7"/>
  <c r="H448" i="7"/>
  <c r="H447" i="7"/>
  <c r="M446" i="7"/>
  <c r="L446" i="7"/>
  <c r="K446" i="7"/>
  <c r="J446" i="7"/>
  <c r="I446" i="7"/>
  <c r="J39" i="7" l="1"/>
  <c r="K39" i="7"/>
  <c r="L39" i="7"/>
  <c r="M39" i="7"/>
  <c r="I21" i="7" l="1"/>
  <c r="J21" i="7"/>
  <c r="K21" i="7"/>
  <c r="L21" i="7"/>
  <c r="M21" i="7"/>
  <c r="H39" i="7"/>
  <c r="H21" i="7" s="1"/>
  <c r="H370" i="7"/>
  <c r="I370" i="7" s="1"/>
  <c r="I39" i="7" s="1"/>
  <c r="L574" i="7" l="1"/>
  <c r="H369" i="7" l="1"/>
  <c r="K460" i="7"/>
  <c r="L460" i="7"/>
  <c r="M460" i="7"/>
  <c r="K461" i="7"/>
  <c r="L461" i="7"/>
  <c r="M461" i="7"/>
  <c r="K462" i="7"/>
  <c r="L462" i="7"/>
  <c r="H462" i="7" s="1"/>
  <c r="M462" i="7"/>
  <c r="K463" i="7"/>
  <c r="L463" i="7"/>
  <c r="M463" i="7"/>
  <c r="K464" i="7"/>
  <c r="L464" i="7"/>
  <c r="M464" i="7"/>
  <c r="K465" i="7"/>
  <c r="L465" i="7"/>
  <c r="M465" i="7"/>
  <c r="K466" i="7"/>
  <c r="L466" i="7"/>
  <c r="M466" i="7"/>
  <c r="K467" i="7"/>
  <c r="L467" i="7"/>
  <c r="M467" i="7"/>
  <c r="K468" i="7"/>
  <c r="L468" i="7"/>
  <c r="M468" i="7"/>
  <c r="K469" i="7"/>
  <c r="K42" i="7" s="1"/>
  <c r="L469" i="7"/>
  <c r="L42" i="7" s="1"/>
  <c r="M469" i="7"/>
  <c r="J466" i="7"/>
  <c r="J461" i="7"/>
  <c r="J462" i="7"/>
  <c r="J463" i="7"/>
  <c r="J464" i="7"/>
  <c r="J465" i="7"/>
  <c r="J467" i="7"/>
  <c r="J468" i="7"/>
  <c r="J469" i="7"/>
  <c r="J460" i="7"/>
  <c r="H460" i="7" s="1"/>
  <c r="K459" i="7"/>
  <c r="K458" i="7" s="1"/>
  <c r="L459" i="7"/>
  <c r="M459" i="7"/>
  <c r="M458" i="7" s="1"/>
  <c r="J459" i="7"/>
  <c r="I468" i="7"/>
  <c r="I467" i="7"/>
  <c r="I466" i="7"/>
  <c r="I458" i="7" s="1"/>
  <c r="I396" i="7"/>
  <c r="I395" i="7"/>
  <c r="I394" i="7"/>
  <c r="H466" i="7"/>
  <c r="K396" i="7"/>
  <c r="K41" i="7" s="1"/>
  <c r="K395" i="7"/>
  <c r="L396" i="7"/>
  <c r="L41" i="7" s="1"/>
  <c r="L395" i="7"/>
  <c r="L394" i="7"/>
  <c r="I410" i="7"/>
  <c r="J410" i="7"/>
  <c r="L410" i="7"/>
  <c r="M410" i="7"/>
  <c r="H411" i="7"/>
  <c r="H412" i="7"/>
  <c r="H413" i="7"/>
  <c r="H414" i="7"/>
  <c r="H415" i="7"/>
  <c r="H416" i="7"/>
  <c r="H417" i="7"/>
  <c r="K418" i="7"/>
  <c r="K410" i="7" s="1"/>
  <c r="H419" i="7"/>
  <c r="H420" i="7"/>
  <c r="H421" i="7"/>
  <c r="H493" i="7"/>
  <c r="H492" i="7"/>
  <c r="H491" i="7"/>
  <c r="H490" i="7"/>
  <c r="H489" i="7"/>
  <c r="H488" i="7"/>
  <c r="H487" i="7"/>
  <c r="H486" i="7"/>
  <c r="H485" i="7"/>
  <c r="H484" i="7"/>
  <c r="H483" i="7"/>
  <c r="M482" i="7"/>
  <c r="L482" i="7"/>
  <c r="K482" i="7"/>
  <c r="J482" i="7"/>
  <c r="I482" i="7"/>
  <c r="H481" i="7"/>
  <c r="H480" i="7"/>
  <c r="H479" i="7"/>
  <c r="H478" i="7"/>
  <c r="H477" i="7"/>
  <c r="H476" i="7"/>
  <c r="H475" i="7"/>
  <c r="H474" i="7"/>
  <c r="H473" i="7"/>
  <c r="H472" i="7"/>
  <c r="H471" i="7"/>
  <c r="M470" i="7"/>
  <c r="L470" i="7"/>
  <c r="K470" i="7"/>
  <c r="J470" i="7"/>
  <c r="I470" i="7"/>
  <c r="I386" i="7" l="1"/>
  <c r="J458" i="7"/>
  <c r="L458" i="7"/>
  <c r="H469" i="7"/>
  <c r="H467" i="7"/>
  <c r="H482" i="7"/>
  <c r="H468" i="7"/>
  <c r="H464" i="7"/>
  <c r="K394" i="7"/>
  <c r="H394" i="7" s="1"/>
  <c r="H465" i="7"/>
  <c r="H463" i="7"/>
  <c r="H461" i="7"/>
  <c r="H459" i="7"/>
  <c r="H470" i="7"/>
  <c r="H418" i="7"/>
  <c r="H410" i="7" s="1"/>
  <c r="H458" i="7" l="1"/>
  <c r="I361" i="7" l="1"/>
  <c r="I599" i="7"/>
  <c r="J599" i="7"/>
  <c r="K599" i="7"/>
  <c r="L599" i="7"/>
  <c r="M599" i="7"/>
  <c r="H600" i="7" l="1"/>
  <c r="H90" i="7"/>
  <c r="K434" i="7" l="1"/>
  <c r="L431" i="7"/>
  <c r="K431" i="7"/>
  <c r="L430" i="7"/>
  <c r="K430" i="7"/>
  <c r="H445" i="7"/>
  <c r="H444" i="7"/>
  <c r="H443" i="7"/>
  <c r="H442" i="7"/>
  <c r="H441" i="7"/>
  <c r="H440" i="7"/>
  <c r="H439" i="7"/>
  <c r="H438" i="7"/>
  <c r="H437" i="7"/>
  <c r="H436" i="7"/>
  <c r="H435" i="7"/>
  <c r="M434" i="7"/>
  <c r="L434" i="7"/>
  <c r="J434" i="7"/>
  <c r="I434" i="7"/>
  <c r="L586" i="7"/>
  <c r="K586" i="7"/>
  <c r="H430" i="7" l="1"/>
  <c r="H434" i="7"/>
  <c r="L333" i="7"/>
  <c r="K333" i="7"/>
  <c r="L575" i="7" l="1"/>
  <c r="M580" i="7" l="1"/>
  <c r="M581" i="7"/>
  <c r="M582" i="7"/>
  <c r="M583" i="7"/>
  <c r="M584" i="7"/>
  <c r="M585" i="7"/>
  <c r="M586" i="7"/>
  <c r="M587" i="7"/>
  <c r="M588" i="7"/>
  <c r="M589" i="7"/>
  <c r="L580" i="7"/>
  <c r="L581" i="7"/>
  <c r="L582" i="7"/>
  <c r="L583" i="7"/>
  <c r="L584" i="7"/>
  <c r="L585" i="7"/>
  <c r="L587" i="7"/>
  <c r="L588" i="7"/>
  <c r="L589" i="7"/>
  <c r="K580" i="7"/>
  <c r="K581" i="7"/>
  <c r="K582" i="7"/>
  <c r="K583" i="7"/>
  <c r="K584" i="7"/>
  <c r="K585" i="7"/>
  <c r="K587" i="7"/>
  <c r="K588" i="7"/>
  <c r="K589" i="7"/>
  <c r="J580" i="7"/>
  <c r="J581" i="7"/>
  <c r="J582" i="7"/>
  <c r="J583" i="7"/>
  <c r="J584" i="7"/>
  <c r="J585" i="7"/>
  <c r="J586" i="7"/>
  <c r="J587" i="7"/>
  <c r="J588" i="7"/>
  <c r="J589" i="7"/>
  <c r="J579" i="7"/>
  <c r="K579" i="7"/>
  <c r="L579" i="7"/>
  <c r="M579" i="7"/>
  <c r="I580" i="7"/>
  <c r="I581" i="7"/>
  <c r="I582" i="7"/>
  <c r="I583" i="7"/>
  <c r="I584" i="7"/>
  <c r="I585" i="7"/>
  <c r="I586" i="7"/>
  <c r="I587" i="7"/>
  <c r="I588" i="7"/>
  <c r="I589" i="7"/>
  <c r="I579" i="7"/>
  <c r="I556" i="7"/>
  <c r="I557" i="7"/>
  <c r="I558" i="7"/>
  <c r="I559" i="7"/>
  <c r="I560" i="7"/>
  <c r="I561" i="7"/>
  <c r="I562" i="7"/>
  <c r="I563" i="7"/>
  <c r="I564" i="7"/>
  <c r="I565" i="7"/>
  <c r="I555" i="7"/>
  <c r="M556" i="7"/>
  <c r="M544" i="7" s="1"/>
  <c r="M557" i="7"/>
  <c r="M545" i="7" s="1"/>
  <c r="M558" i="7"/>
  <c r="M546" i="7" s="1"/>
  <c r="M559" i="7"/>
  <c r="M547" i="7" s="1"/>
  <c r="M560" i="7"/>
  <c r="M548" i="7" s="1"/>
  <c r="M561" i="7"/>
  <c r="M549" i="7" s="1"/>
  <c r="M562" i="7"/>
  <c r="M550" i="7" s="1"/>
  <c r="M563" i="7"/>
  <c r="M551" i="7" s="1"/>
  <c r="M564" i="7"/>
  <c r="M552" i="7" s="1"/>
  <c r="M565" i="7"/>
  <c r="M553" i="7" s="1"/>
  <c r="L556" i="7"/>
  <c r="L544" i="7" s="1"/>
  <c r="L557" i="7"/>
  <c r="L545" i="7" s="1"/>
  <c r="L558" i="7"/>
  <c r="L546" i="7" s="1"/>
  <c r="L559" i="7"/>
  <c r="L547" i="7" s="1"/>
  <c r="L560" i="7"/>
  <c r="L548" i="7" s="1"/>
  <c r="L561" i="7"/>
  <c r="L549" i="7" s="1"/>
  <c r="L563" i="7"/>
  <c r="L551" i="7" s="1"/>
  <c r="L564" i="7"/>
  <c r="L552" i="7" s="1"/>
  <c r="L565" i="7"/>
  <c r="K556" i="7"/>
  <c r="K544" i="7" s="1"/>
  <c r="K557" i="7"/>
  <c r="K558" i="7"/>
  <c r="K546" i="7" s="1"/>
  <c r="K559" i="7"/>
  <c r="K560" i="7"/>
  <c r="K548" i="7" s="1"/>
  <c r="K561" i="7"/>
  <c r="K562" i="7"/>
  <c r="K550" i="7" s="1"/>
  <c r="K563" i="7"/>
  <c r="K564" i="7"/>
  <c r="K565" i="7"/>
  <c r="K555" i="7"/>
  <c r="K543" i="7" s="1"/>
  <c r="L555" i="7"/>
  <c r="L543" i="7" s="1"/>
  <c r="M555" i="7"/>
  <c r="M543" i="7" s="1"/>
  <c r="N555" i="7"/>
  <c r="O555" i="7"/>
  <c r="P555" i="7"/>
  <c r="Q555" i="7"/>
  <c r="R555" i="7"/>
  <c r="S555" i="7"/>
  <c r="T555" i="7"/>
  <c r="U555" i="7"/>
  <c r="V555" i="7"/>
  <c r="W555" i="7"/>
  <c r="X555" i="7"/>
  <c r="Y555" i="7"/>
  <c r="Z555" i="7"/>
  <c r="AA555" i="7"/>
  <c r="AB555" i="7"/>
  <c r="AC555" i="7"/>
  <c r="AD555" i="7"/>
  <c r="J556" i="7"/>
  <c r="J557" i="7"/>
  <c r="J558" i="7"/>
  <c r="J559" i="7"/>
  <c r="J560" i="7"/>
  <c r="J561" i="7"/>
  <c r="J562" i="7"/>
  <c r="J563" i="7"/>
  <c r="J564" i="7"/>
  <c r="J565" i="7"/>
  <c r="J555" i="7"/>
  <c r="H561" i="7" l="1"/>
  <c r="J543" i="7"/>
  <c r="I543" i="7"/>
  <c r="K549" i="7"/>
  <c r="K547" i="7"/>
  <c r="K545" i="7"/>
  <c r="L553" i="7"/>
  <c r="J552" i="7"/>
  <c r="J550" i="7"/>
  <c r="J548" i="7"/>
  <c r="J546" i="7"/>
  <c r="J544" i="7"/>
  <c r="K552" i="7"/>
  <c r="I553" i="7"/>
  <c r="I551" i="7"/>
  <c r="I549" i="7"/>
  <c r="I547" i="7"/>
  <c r="I545" i="7"/>
  <c r="J553" i="7"/>
  <c r="J551" i="7"/>
  <c r="J549" i="7"/>
  <c r="J547" i="7"/>
  <c r="J545" i="7"/>
  <c r="K553" i="7"/>
  <c r="K551" i="7"/>
  <c r="I552" i="7"/>
  <c r="I548" i="7"/>
  <c r="I546" i="7"/>
  <c r="I544" i="7"/>
  <c r="I550" i="7"/>
  <c r="H556" i="7"/>
  <c r="H555" i="7"/>
  <c r="L562" i="7" l="1"/>
  <c r="L550" i="7" s="1"/>
  <c r="H409" i="7" l="1"/>
  <c r="H408" i="7"/>
  <c r="H407" i="7"/>
  <c r="H406" i="7"/>
  <c r="H405" i="7"/>
  <c r="H404" i="7"/>
  <c r="H403" i="7"/>
  <c r="H402" i="7"/>
  <c r="H401" i="7"/>
  <c r="H400" i="7"/>
  <c r="H399" i="7"/>
  <c r="M398" i="7"/>
  <c r="L398" i="7"/>
  <c r="K398" i="7"/>
  <c r="J398" i="7"/>
  <c r="I398" i="7"/>
  <c r="K386" i="7" l="1"/>
  <c r="H398" i="7"/>
  <c r="H433" i="7"/>
  <c r="H432" i="7"/>
  <c r="H431" i="7"/>
  <c r="H429" i="7"/>
  <c r="H428" i="7"/>
  <c r="H427" i="7"/>
  <c r="H426" i="7"/>
  <c r="H425" i="7"/>
  <c r="H424" i="7"/>
  <c r="H423" i="7"/>
  <c r="M422" i="7"/>
  <c r="K422" i="7"/>
  <c r="J422" i="7"/>
  <c r="I422" i="7"/>
  <c r="J495" i="7"/>
  <c r="K495" i="7"/>
  <c r="L495" i="7"/>
  <c r="M495" i="7"/>
  <c r="J496" i="7"/>
  <c r="K496" i="7"/>
  <c r="L496" i="7"/>
  <c r="M496" i="7"/>
  <c r="J497" i="7"/>
  <c r="K497" i="7"/>
  <c r="L497" i="7"/>
  <c r="M497" i="7"/>
  <c r="J498" i="7"/>
  <c r="K498" i="7"/>
  <c r="L498" i="7"/>
  <c r="M498" i="7"/>
  <c r="J499" i="7"/>
  <c r="K499" i="7"/>
  <c r="L499" i="7"/>
  <c r="M499" i="7"/>
  <c r="I500" i="7"/>
  <c r="J500" i="7"/>
  <c r="K500" i="7"/>
  <c r="L500" i="7"/>
  <c r="M500" i="7"/>
  <c r="I501" i="7"/>
  <c r="J501" i="7"/>
  <c r="K501" i="7"/>
  <c r="M501" i="7"/>
  <c r="J502" i="7"/>
  <c r="K502" i="7"/>
  <c r="L502" i="7"/>
  <c r="M502" i="7"/>
  <c r="J503" i="7"/>
  <c r="K503" i="7"/>
  <c r="L503" i="7"/>
  <c r="M503" i="7"/>
  <c r="J504" i="7"/>
  <c r="K504" i="7"/>
  <c r="L504" i="7"/>
  <c r="M504" i="7"/>
  <c r="J505" i="7"/>
  <c r="K505" i="7"/>
  <c r="L505" i="7"/>
  <c r="M505" i="7"/>
  <c r="I494" i="7" l="1"/>
  <c r="H499" i="7"/>
  <c r="M494" i="7"/>
  <c r="K494" i="7"/>
  <c r="H504" i="7"/>
  <c r="J494" i="7"/>
  <c r="H500" i="7"/>
  <c r="H502" i="7"/>
  <c r="H497" i="7"/>
  <c r="H505" i="7"/>
  <c r="H503" i="7"/>
  <c r="H498" i="7"/>
  <c r="H496" i="7"/>
  <c r="H422" i="7"/>
  <c r="L422" i="7"/>
  <c r="H495" i="7"/>
  <c r="H397" i="7"/>
  <c r="H396" i="7"/>
  <c r="H395" i="7"/>
  <c r="H393" i="7"/>
  <c r="H392" i="7"/>
  <c r="H391" i="7"/>
  <c r="H390" i="7"/>
  <c r="H389" i="7"/>
  <c r="H388" i="7"/>
  <c r="H387" i="7"/>
  <c r="M386" i="7"/>
  <c r="J386" i="7"/>
  <c r="H386" i="7" l="1"/>
  <c r="L386" i="7"/>
  <c r="L128" i="7" l="1"/>
  <c r="L40" i="7" s="1"/>
  <c r="K128" i="7"/>
  <c r="K40" i="7" s="1"/>
  <c r="L127" i="7"/>
  <c r="K127" i="7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211" i="7" l="1"/>
  <c r="L51" i="7" l="1"/>
  <c r="L381" i="7"/>
  <c r="I537" i="7"/>
  <c r="L537" i="7"/>
  <c r="L501" i="7" s="1"/>
  <c r="L494" i="7" l="1"/>
  <c r="H501" i="7"/>
  <c r="H494" i="7" s="1"/>
  <c r="L187" i="7"/>
  <c r="L259" i="7" l="1"/>
  <c r="L64" i="7"/>
  <c r="H64" i="7" s="1"/>
  <c r="K187" i="7" l="1"/>
  <c r="K126" i="7" s="1"/>
  <c r="I356" i="7" l="1"/>
  <c r="L356" i="7"/>
  <c r="H585" i="7" l="1"/>
  <c r="H573" i="7"/>
  <c r="I349" i="7" l="1"/>
  <c r="H336" i="7" l="1"/>
  <c r="H335" i="7"/>
  <c r="H334" i="7"/>
  <c r="H333" i="7"/>
  <c r="H332" i="7"/>
  <c r="H331" i="7"/>
  <c r="H330" i="7"/>
  <c r="H329" i="7"/>
  <c r="H328" i="7"/>
  <c r="H327" i="7"/>
  <c r="H326" i="7"/>
  <c r="L325" i="7"/>
  <c r="K325" i="7"/>
  <c r="I325" i="7"/>
  <c r="H325" i="7" l="1"/>
  <c r="H537" i="7" l="1"/>
  <c r="K530" i="7" l="1"/>
  <c r="L530" i="7"/>
  <c r="H530" i="7" s="1"/>
  <c r="M530" i="7"/>
  <c r="H540" i="7"/>
  <c r="H539" i="7"/>
  <c r="H538" i="7"/>
  <c r="H536" i="7"/>
  <c r="H535" i="7"/>
  <c r="H534" i="7"/>
  <c r="H533" i="7"/>
  <c r="H532" i="7"/>
  <c r="H531" i="7"/>
  <c r="L295" i="7"/>
  <c r="K295" i="7"/>
  <c r="I374" i="7" l="1"/>
  <c r="M374" i="7"/>
  <c r="L374" i="7"/>
  <c r="K374" i="7"/>
  <c r="J374" i="7"/>
  <c r="H385" i="7"/>
  <c r="H384" i="7"/>
  <c r="H383" i="7"/>
  <c r="H382" i="7"/>
  <c r="H381" i="7"/>
  <c r="H380" i="7"/>
  <c r="H379" i="7"/>
  <c r="H378" i="7"/>
  <c r="H377" i="7"/>
  <c r="H376" i="7"/>
  <c r="H375" i="7"/>
  <c r="H364" i="7"/>
  <c r="H374" i="7" l="1"/>
  <c r="L186" i="7" l="1"/>
  <c r="K186" i="7"/>
  <c r="H360" i="7" l="1"/>
  <c r="H359" i="7"/>
  <c r="H358" i="7"/>
  <c r="H357" i="7"/>
  <c r="H356" i="7"/>
  <c r="H355" i="7"/>
  <c r="H354" i="7"/>
  <c r="H353" i="7"/>
  <c r="H352" i="7"/>
  <c r="H351" i="7"/>
  <c r="H350" i="7"/>
  <c r="L349" i="7"/>
  <c r="K349" i="7"/>
  <c r="H349" i="7" l="1"/>
  <c r="H367" i="7"/>
  <c r="H368" i="7"/>
  <c r="H371" i="7"/>
  <c r="H372" i="7"/>
  <c r="H373" i="7"/>
  <c r="J361" i="7"/>
  <c r="K361" i="7"/>
  <c r="L361" i="7"/>
  <c r="M361" i="7"/>
  <c r="H366" i="7"/>
  <c r="H365" i="7"/>
  <c r="H363" i="7"/>
  <c r="H362" i="7"/>
  <c r="H361" i="7" l="1"/>
  <c r="I312" i="7"/>
  <c r="H320" i="7"/>
  <c r="H319" i="7"/>
  <c r="I240" i="7" l="1"/>
  <c r="J240" i="7"/>
  <c r="K240" i="7"/>
  <c r="L240" i="7"/>
  <c r="M240" i="7"/>
  <c r="J37" i="7" l="1"/>
  <c r="I180" i="7"/>
  <c r="J180" i="7"/>
  <c r="L180" i="7"/>
  <c r="M180" i="7"/>
  <c r="H137" i="7" l="1"/>
  <c r="H513" i="7" l="1"/>
  <c r="H577" i="7" l="1"/>
  <c r="H576" i="7"/>
  <c r="H575" i="7"/>
  <c r="H574" i="7"/>
  <c r="H572" i="7"/>
  <c r="H571" i="7"/>
  <c r="H570" i="7"/>
  <c r="H569" i="7"/>
  <c r="H568" i="7"/>
  <c r="H567" i="7"/>
  <c r="M566" i="7"/>
  <c r="L566" i="7"/>
  <c r="K566" i="7"/>
  <c r="J566" i="7"/>
  <c r="I566" i="7"/>
  <c r="H566" i="7" l="1"/>
  <c r="H519" i="7"/>
  <c r="H520" i="7"/>
  <c r="H521" i="7"/>
  <c r="H522" i="7"/>
  <c r="H523" i="7"/>
  <c r="H524" i="7"/>
  <c r="H525" i="7"/>
  <c r="H526" i="7"/>
  <c r="H527" i="7"/>
  <c r="H528" i="7"/>
  <c r="H529" i="7"/>
  <c r="I518" i="7"/>
  <c r="J518" i="7"/>
  <c r="K518" i="7"/>
  <c r="M518" i="7"/>
  <c r="L518" i="7"/>
  <c r="H518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48" i="7"/>
  <c r="H347" i="7"/>
  <c r="H346" i="7"/>
  <c r="H345" i="7"/>
  <c r="H344" i="7"/>
  <c r="H343" i="7"/>
  <c r="H342" i="7"/>
  <c r="H341" i="7"/>
  <c r="H340" i="7"/>
  <c r="H339" i="7"/>
  <c r="H338" i="7"/>
  <c r="L337" i="7"/>
  <c r="K337" i="7"/>
  <c r="I337" i="7"/>
  <c r="H337" i="7" l="1"/>
  <c r="H299" i="7"/>
  <c r="H298" i="7"/>
  <c r="H297" i="7"/>
  <c r="H296" i="7"/>
  <c r="H295" i="7"/>
  <c r="I295" i="7" s="1"/>
  <c r="I37" i="7" s="1"/>
  <c r="H294" i="7"/>
  <c r="H293" i="7"/>
  <c r="H292" i="7"/>
  <c r="H291" i="7"/>
  <c r="H290" i="7"/>
  <c r="H289" i="7"/>
  <c r="L288" i="7"/>
  <c r="K288" i="7"/>
  <c r="I288" i="7"/>
  <c r="H263" i="7"/>
  <c r="H262" i="7"/>
  <c r="H261" i="7"/>
  <c r="H260" i="7"/>
  <c r="H259" i="7"/>
  <c r="H258" i="7"/>
  <c r="H257" i="7"/>
  <c r="H256" i="7"/>
  <c r="H255" i="7"/>
  <c r="H254" i="7"/>
  <c r="H253" i="7"/>
  <c r="L252" i="7"/>
  <c r="K252" i="7"/>
  <c r="I252" i="7"/>
  <c r="H88" i="7"/>
  <c r="H288" i="7" l="1"/>
  <c r="H252" i="7"/>
  <c r="L210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06" i="7" l="1"/>
  <c r="H246" i="7"/>
  <c r="I306" i="7" l="1"/>
  <c r="L234" i="7" l="1"/>
  <c r="I234" i="7" s="1"/>
  <c r="I210" i="7"/>
  <c r="H63" i="7"/>
  <c r="M37" i="7"/>
  <c r="H37" i="7" s="1"/>
  <c r="M38" i="7"/>
  <c r="M40" i="7"/>
  <c r="M41" i="7"/>
  <c r="M42" i="7"/>
  <c r="J38" i="7"/>
  <c r="J40" i="7"/>
  <c r="J41" i="7"/>
  <c r="J42" i="7"/>
  <c r="I31" i="7"/>
  <c r="I33" i="7"/>
  <c r="I34" i="7"/>
  <c r="I40" i="7"/>
  <c r="I41" i="7"/>
  <c r="I42" i="7"/>
  <c r="I29" i="7"/>
  <c r="I606" i="7"/>
  <c r="J606" i="7"/>
  <c r="K606" i="7"/>
  <c r="L606" i="7"/>
  <c r="M606" i="7"/>
  <c r="I607" i="7"/>
  <c r="J607" i="7"/>
  <c r="K607" i="7"/>
  <c r="L607" i="7"/>
  <c r="M607" i="7"/>
  <c r="I608" i="7"/>
  <c r="J608" i="7"/>
  <c r="K608" i="7"/>
  <c r="L608" i="7"/>
  <c r="M608" i="7"/>
  <c r="I609" i="7"/>
  <c r="J609" i="7"/>
  <c r="K609" i="7"/>
  <c r="L609" i="7"/>
  <c r="M609" i="7"/>
  <c r="I610" i="7"/>
  <c r="J610" i="7"/>
  <c r="K610" i="7"/>
  <c r="L610" i="7"/>
  <c r="M610" i="7"/>
  <c r="I611" i="7"/>
  <c r="J611" i="7"/>
  <c r="K611" i="7"/>
  <c r="K19" i="7" s="1"/>
  <c r="L611" i="7"/>
  <c r="L19" i="7" s="1"/>
  <c r="M611" i="7"/>
  <c r="I612" i="7"/>
  <c r="J612" i="7"/>
  <c r="K612" i="7"/>
  <c r="K20" i="7" s="1"/>
  <c r="L612" i="7"/>
  <c r="M612" i="7"/>
  <c r="I613" i="7"/>
  <c r="J613" i="7"/>
  <c r="K613" i="7"/>
  <c r="K22" i="7" s="1"/>
  <c r="L613" i="7"/>
  <c r="L22" i="7" s="1"/>
  <c r="M613" i="7"/>
  <c r="I614" i="7"/>
  <c r="J614" i="7"/>
  <c r="K614" i="7"/>
  <c r="L614" i="7"/>
  <c r="L23" i="7" s="1"/>
  <c r="M614" i="7"/>
  <c r="I615" i="7"/>
  <c r="J615" i="7"/>
  <c r="K615" i="7"/>
  <c r="L615" i="7"/>
  <c r="M615" i="7"/>
  <c r="J605" i="7"/>
  <c r="K605" i="7"/>
  <c r="L605" i="7"/>
  <c r="M605" i="7"/>
  <c r="I605" i="7"/>
  <c r="M506" i="7"/>
  <c r="L506" i="7"/>
  <c r="K506" i="7"/>
  <c r="J506" i="7"/>
  <c r="I506" i="7"/>
  <c r="H512" i="7"/>
  <c r="I36" i="7" l="1"/>
  <c r="H605" i="7"/>
  <c r="H324" i="7"/>
  <c r="H323" i="7"/>
  <c r="H322" i="7"/>
  <c r="H321" i="7"/>
  <c r="H318" i="7"/>
  <c r="H317" i="7"/>
  <c r="H316" i="7"/>
  <c r="H315" i="7"/>
  <c r="H314" i="7"/>
  <c r="H313" i="7"/>
  <c r="L312" i="7"/>
  <c r="K312" i="7"/>
  <c r="H311" i="7"/>
  <c r="H310" i="7"/>
  <c r="H309" i="7"/>
  <c r="H308" i="7"/>
  <c r="H307" i="7"/>
  <c r="H306" i="7"/>
  <c r="H305" i="7"/>
  <c r="H304" i="7"/>
  <c r="H303" i="7"/>
  <c r="H302" i="7"/>
  <c r="H301" i="7"/>
  <c r="K300" i="7"/>
  <c r="I11" i="7"/>
  <c r="I13" i="7"/>
  <c r="I15" i="7"/>
  <c r="I16" i="7"/>
  <c r="I19" i="7"/>
  <c r="I20" i="7"/>
  <c r="I22" i="7"/>
  <c r="I23" i="7"/>
  <c r="I24" i="7"/>
  <c r="I590" i="7"/>
  <c r="J590" i="7"/>
  <c r="K590" i="7"/>
  <c r="L590" i="7"/>
  <c r="M590" i="7"/>
  <c r="I578" i="7"/>
  <c r="J578" i="7"/>
  <c r="K578" i="7"/>
  <c r="L578" i="7"/>
  <c r="M578" i="7"/>
  <c r="L43" i="7"/>
  <c r="L62" i="7"/>
  <c r="L56" i="7" s="1"/>
  <c r="H602" i="7"/>
  <c r="H601" i="7"/>
  <c r="H598" i="7"/>
  <c r="H597" i="7"/>
  <c r="H596" i="7"/>
  <c r="H595" i="7"/>
  <c r="H594" i="7"/>
  <c r="H593" i="7"/>
  <c r="H592" i="7"/>
  <c r="H591" i="7"/>
  <c r="H590" i="7" s="1"/>
  <c r="H589" i="7"/>
  <c r="H588" i="7"/>
  <c r="H587" i="7"/>
  <c r="H584" i="7"/>
  <c r="H583" i="7"/>
  <c r="H582" i="7"/>
  <c r="H581" i="7"/>
  <c r="H580" i="7"/>
  <c r="H579" i="7"/>
  <c r="H312" i="7" l="1"/>
  <c r="H586" i="7"/>
  <c r="H599" i="7"/>
  <c r="M19" i="7"/>
  <c r="I18" i="7"/>
  <c r="J554" i="7"/>
  <c r="H559" i="7"/>
  <c r="H543" i="7"/>
  <c r="H563" i="7"/>
  <c r="H565" i="7"/>
  <c r="H552" i="7"/>
  <c r="H548" i="7"/>
  <c r="H546" i="7"/>
  <c r="H557" i="7"/>
  <c r="I542" i="7"/>
  <c r="L542" i="7"/>
  <c r="H547" i="7"/>
  <c r="H544" i="7"/>
  <c r="H578" i="7"/>
  <c r="J19" i="7"/>
  <c r="I554" i="7"/>
  <c r="M554" i="7"/>
  <c r="H553" i="7"/>
  <c r="H551" i="7"/>
  <c r="L554" i="7"/>
  <c r="H564" i="7"/>
  <c r="H562" i="7"/>
  <c r="H560" i="7"/>
  <c r="H558" i="7"/>
  <c r="H300" i="7"/>
  <c r="L300" i="7"/>
  <c r="I300" i="7" s="1"/>
  <c r="K554" i="7"/>
  <c r="M542" i="7" l="1"/>
  <c r="H19" i="7"/>
  <c r="I530" i="7"/>
  <c r="H549" i="7"/>
  <c r="J542" i="7"/>
  <c r="J541" i="7" s="1"/>
  <c r="J530" i="7" s="1"/>
  <c r="H554" i="7"/>
  <c r="H545" i="7"/>
  <c r="K542" i="7"/>
  <c r="H550" i="7"/>
  <c r="K23" i="7"/>
  <c r="J22" i="7"/>
  <c r="J23" i="7"/>
  <c r="M20" i="7"/>
  <c r="M23" i="7"/>
  <c r="M24" i="7"/>
  <c r="L20" i="7"/>
  <c r="L24" i="7"/>
  <c r="K24" i="7"/>
  <c r="J20" i="7"/>
  <c r="H511" i="7"/>
  <c r="H20" i="7" l="1"/>
  <c r="H541" i="7"/>
  <c r="H23" i="7"/>
  <c r="H542" i="7"/>
  <c r="H41" i="7"/>
  <c r="H40" i="7"/>
  <c r="H42" i="7"/>
  <c r="H515" i="7"/>
  <c r="H514" i="7"/>
  <c r="H510" i="7"/>
  <c r="H507" i="7"/>
  <c r="H509" i="7"/>
  <c r="H508" i="7"/>
  <c r="H517" i="7"/>
  <c r="H516" i="7"/>
  <c r="J24" i="7" l="1"/>
  <c r="H24" i="7" s="1"/>
  <c r="H506" i="7"/>
  <c r="I228" i="7" l="1"/>
  <c r="H266" i="7"/>
  <c r="H267" i="7"/>
  <c r="H268" i="7"/>
  <c r="H269" i="7"/>
  <c r="H270" i="7"/>
  <c r="H271" i="7"/>
  <c r="H272" i="7"/>
  <c r="H273" i="7"/>
  <c r="H274" i="7"/>
  <c r="H275" i="7"/>
  <c r="H624" i="7" l="1"/>
  <c r="H626" i="7"/>
  <c r="H242" i="7" l="1"/>
  <c r="H243" i="7"/>
  <c r="H244" i="7"/>
  <c r="H245" i="7"/>
  <c r="H247" i="7"/>
  <c r="H248" i="7"/>
  <c r="H249" i="7"/>
  <c r="H250" i="7"/>
  <c r="H251" i="7"/>
  <c r="H241" i="7"/>
  <c r="L228" i="7"/>
  <c r="H234" i="7"/>
  <c r="H235" i="7"/>
  <c r="H236" i="7"/>
  <c r="H237" i="7"/>
  <c r="H238" i="7"/>
  <c r="H239" i="7"/>
  <c r="H222" i="7"/>
  <c r="H223" i="7"/>
  <c r="H224" i="7"/>
  <c r="H225" i="7"/>
  <c r="H226" i="7"/>
  <c r="H227" i="7"/>
  <c r="L216" i="7"/>
  <c r="I204" i="7"/>
  <c r="L204" i="7"/>
  <c r="H210" i="7"/>
  <c r="H211" i="7"/>
  <c r="H212" i="7"/>
  <c r="H213" i="7"/>
  <c r="H214" i="7"/>
  <c r="H215" i="7"/>
  <c r="H52" i="7"/>
  <c r="H53" i="7"/>
  <c r="H54" i="7"/>
  <c r="H55" i="7"/>
  <c r="H240" i="7" l="1"/>
  <c r="H265" i="7" l="1"/>
  <c r="L264" i="7"/>
  <c r="K264" i="7"/>
  <c r="I264" i="7"/>
  <c r="K33" i="7"/>
  <c r="K15" i="7" s="1"/>
  <c r="H264" i="7" l="1"/>
  <c r="H82" i="7" l="1"/>
  <c r="L81" i="7"/>
  <c r="H50" i="7" l="1"/>
  <c r="H51" i="7"/>
  <c r="H49" i="7"/>
  <c r="H233" i="7"/>
  <c r="H232" i="7"/>
  <c r="H231" i="7"/>
  <c r="H230" i="7"/>
  <c r="H229" i="7"/>
  <c r="K228" i="7"/>
  <c r="H221" i="7"/>
  <c r="H220" i="7"/>
  <c r="H219" i="7"/>
  <c r="H218" i="7"/>
  <c r="H217" i="7"/>
  <c r="K216" i="7"/>
  <c r="I216" i="7"/>
  <c r="L616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28" i="7"/>
  <c r="H216" i="7"/>
  <c r="H131" i="7"/>
  <c r="H206" i="7"/>
  <c r="H207" i="7"/>
  <c r="H208" i="7"/>
  <c r="H209" i="7"/>
  <c r="H205" i="7"/>
  <c r="K204" i="7"/>
  <c r="H61" i="7"/>
  <c r="H622" i="7"/>
  <c r="H621" i="7"/>
  <c r="H620" i="7"/>
  <c r="L26" i="7" l="1"/>
  <c r="J18" i="7"/>
  <c r="J8" i="7" s="1"/>
  <c r="J26" i="7"/>
  <c r="M8" i="7"/>
  <c r="H27" i="7"/>
  <c r="H9" i="7"/>
  <c r="H33" i="7"/>
  <c r="K26" i="7"/>
  <c r="H204" i="7"/>
  <c r="H607" i="7"/>
  <c r="H619" i="7"/>
  <c r="H616" i="7" s="1"/>
  <c r="J616" i="7"/>
  <c r="I616" i="7"/>
  <c r="H606" i="7"/>
  <c r="J604" i="7"/>
  <c r="M604" i="7"/>
  <c r="H18" i="7" l="1"/>
  <c r="H8" i="7" s="1"/>
  <c r="H26" i="7"/>
  <c r="H608" i="7"/>
  <c r="I604" i="7"/>
  <c r="H610" i="7"/>
  <c r="H609" i="7"/>
  <c r="K604" i="7"/>
  <c r="L604" i="7"/>
  <c r="H604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L25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3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7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5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7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<sst xmlns="http://schemas.openxmlformats.org/spreadsheetml/2006/main" count="817" uniqueCount="173">
  <si>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</si>
  <si>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</si>
  <si>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</si>
  <si>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</si>
  <si>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</si>
  <si>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</si>
  <si>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</si>
  <si>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</si>
  <si>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</si>
  <si>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</si>
  <si>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</si>
  <si>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</si>
  <si>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</si>
  <si>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</si>
  <si>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</si>
  <si>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</si>
  <si>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</si>
  <si>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</si>
  <si>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</si>
  <si>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</si>
  <si>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</si>
  <si>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</si>
  <si>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</si>
  <si>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</si>
  <si>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</si>
  <si>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</si>
  <si>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</si>
  <si>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</si>
  <si>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</si>
  <si>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</si>
  <si>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</si>
  <si>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</si>
  <si>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</si>
  <si>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</si>
  <si>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</si>
  <si>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</si>
  <si>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</si>
  <si>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</si>
  <si>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</si>
  <si>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</si>
  <si>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</si>
  <si>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</si>
  <si>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</si>
  <si>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</si>
  <si>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</si>
  <si>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</si>
  <si>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</si>
  <si>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</si>
  <si>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</si>
  <si>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</si>
  <si>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</si>
  <si>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</si>
  <si>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</si>
  <si>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</si>
  <si>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</si>
  <si>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</si>
  <si>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</si>
  <si>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</si>
  <si>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</si>
  <si>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</si>
  <si>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</si>
  <si>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</si>
  <si>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</si>
  <si>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</si>
  <si>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</si>
  <si>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</si>
  <si>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</si>
  <si>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</si>
  <si>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</si>
  <si>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</si>
  <si>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</si>
  <si>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</si>
  <si>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</si>
  <si>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</si>
  <si>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</si>
  <si>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</si>
  <si>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</si>
  <si>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</si>
  <si>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</si>
  <si>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</si>
  <si>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</si>
  <si>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</si>
  <si>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</si>
  <si>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</si>
  <si>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</si>
  <si>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</si>
  <si>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</si>
  <si>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</si>
  <si>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</si>
  <si>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</si>
  <si>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</si>
  <si>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</si>
  <si>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IV квартал 2020</t>
  </si>
  <si>
    <t>2020-2021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</si>
  <si>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</si>
  <si>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</si>
  <si>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</si>
  <si>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</si>
  <si>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</si>
  <si>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</si>
  <si>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</si>
  <si>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</si>
  <si>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</si>
  <si>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</si>
  <si>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</si>
  <si>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</si>
  <si>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</si>
  <si>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</si>
  <si>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</si>
  <si>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2015 - 2020гг.</t>
  </si>
  <si>
    <t>2021 год, в том числе:</t>
  </si>
  <si>
    <t>неиспользованные лимиты прошлых лет</t>
  </si>
  <si>
    <t>2020 - 2021 год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</si>
  <si>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</si>
  <si>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</si>
  <si>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</si>
  <si>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</si>
  <si>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</si>
  <si>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</si>
  <si>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2022 - 2023 гг.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</si>
  <si>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</si>
  <si>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</si>
  <si>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</si>
  <si>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</si>
  <si>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 xml:space="preserve"> 2021 гг.</t>
  </si>
  <si>
    <t>2020 -2021 год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</si>
  <si>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</si>
  <si>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</si>
  <si>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</si>
  <si>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2022- 2023 годы</t>
  </si>
  <si>
    <t>13107,,3</t>
  </si>
  <si>
    <t>?</t>
  </si>
  <si>
    <t>2022-2024 годы</t>
  </si>
  <si>
    <t>5522 м3/сут</t>
  </si>
  <si>
    <t>25000 м3/сут</t>
  </si>
  <si>
    <t xml:space="preserve">2022 - 2023 годы 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</si>
  <si>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</si>
  <si>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</si>
  <si>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</si>
  <si>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&lt; * &gt;Лимиты из областного бюджета предусмотрены в соответствии с Приказом Министерства экономического развития Российской Федерации (Минэкономразвития Росии) от 15.12.02021 № 763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</si>
  <si>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</si>
  <si>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</si>
  <si>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</si>
  <si>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</si>
  <si>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</si>
  <si>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2020, 2022гг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</si>
  <si>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</si>
  <si>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</si>
  <si>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</si>
  <si>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</si>
  <si>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</si>
  <si>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</si>
  <si>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</si>
  <si>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</si>
  <si>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</si>
  <si>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</si>
  <si>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</si>
  <si>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</si>
  <si>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</si>
  <si>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>1.1.49. Реализация инфраструктурных проектов, источником финансового обеспечения которых являются бюджетные кредиты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</si>
  <si>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</si>
  <si>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</si>
  <si>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</si>
  <si>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</si>
  <si>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</si>
  <si>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</si>
  <si>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Проектные работы и реконструкция</t>
  </si>
  <si>
    <t>2022-2023 годы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</si>
  <si>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</si>
  <si>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</si>
  <si>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 xml:space="preserve">Приложение № 8  к постановлению администрации города Благовещенска от_____________№________ 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</si>
  <si>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</si>
  <si>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1.1.49.1.  Реконструкция очистных сооружений канализации г.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</si>
</sst>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6" fontId="4" fillId="0" borderId="3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" fillId="2" borderId="0" xfId="0" applyFont="1" applyFill="1"/>
    <xf numFmtId="164" fontId="4" fillId="0" borderId="0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6" fontId="4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44"/>
  <sheetViews>
    <sheetView tabSelected="1" view="pageBreakPreview" zoomScale="70" zoomScaleNormal="71" zoomScaleSheetLayoutView="70" workbookViewId="0">
      <pane ySplit="7" topLeftCell="A8" activePane="bottomLeft" state="frozen"/>
      <selection pane="bottomLeft" activeCell="K39" sqref="K39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6" width="14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90" t="s">
        <v>170</v>
      </c>
      <c r="K1" s="90"/>
      <c r="L1" s="90"/>
      <c r="M1" s="90"/>
      <c r="N1" s="3"/>
      <c r="O1" s="3"/>
    </row>
    <row r="2" spans="1:17" ht="44.25" customHeight="1" x14ac:dyDescent="0.2">
      <c r="J2" s="90" t="s">
        <v>35</v>
      </c>
      <c r="K2" s="90"/>
      <c r="L2" s="90"/>
      <c r="M2" s="90"/>
      <c r="N2" s="3"/>
      <c r="O2" s="3"/>
    </row>
    <row r="3" spans="1:17" ht="63.75" customHeight="1" x14ac:dyDescent="0.2">
      <c r="A3" s="92" t="s">
        <v>17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7" s="4" customFormat="1" ht="26.25" customHeight="1" x14ac:dyDescent="0.2">
      <c r="A4" s="91" t="s">
        <v>54</v>
      </c>
      <c r="B4" s="91" t="s">
        <v>21</v>
      </c>
      <c r="C4" s="91" t="s">
        <v>6</v>
      </c>
      <c r="D4" s="91" t="s">
        <v>55</v>
      </c>
      <c r="E4" s="91" t="s">
        <v>22</v>
      </c>
      <c r="F4" s="91" t="s">
        <v>56</v>
      </c>
      <c r="G4" s="91" t="s">
        <v>57</v>
      </c>
      <c r="H4" s="91"/>
      <c r="I4" s="91"/>
      <c r="J4" s="91"/>
      <c r="K4" s="91"/>
      <c r="L4" s="91"/>
      <c r="M4" s="91"/>
    </row>
    <row r="5" spans="1:17" s="4" customFormat="1" ht="34.5" customHeight="1" x14ac:dyDescent="0.2">
      <c r="A5" s="91"/>
      <c r="B5" s="91"/>
      <c r="C5" s="91"/>
      <c r="D5" s="91"/>
      <c r="E5" s="91"/>
      <c r="F5" s="91"/>
      <c r="G5" s="91" t="s">
        <v>7</v>
      </c>
      <c r="H5" s="91" t="s">
        <v>58</v>
      </c>
      <c r="I5" s="91"/>
      <c r="J5" s="91" t="s">
        <v>8</v>
      </c>
      <c r="K5" s="91" t="s">
        <v>9</v>
      </c>
      <c r="L5" s="91" t="s">
        <v>60</v>
      </c>
      <c r="M5" s="91" t="s">
        <v>10</v>
      </c>
    </row>
    <row r="6" spans="1:17" s="4" customFormat="1" ht="113.25" customHeight="1" x14ac:dyDescent="0.2">
      <c r="A6" s="91"/>
      <c r="B6" s="91"/>
      <c r="C6" s="91"/>
      <c r="D6" s="91"/>
      <c r="E6" s="91"/>
      <c r="F6" s="91"/>
      <c r="G6" s="91"/>
      <c r="H6" s="61" t="s">
        <v>11</v>
      </c>
      <c r="I6" s="61" t="s">
        <v>59</v>
      </c>
      <c r="J6" s="91"/>
      <c r="K6" s="91"/>
      <c r="L6" s="91"/>
      <c r="M6" s="91"/>
    </row>
    <row r="7" spans="1:17" ht="16.5" customHeight="1" x14ac:dyDescent="0.2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  <c r="L7" s="52">
        <v>12</v>
      </c>
      <c r="M7" s="52">
        <v>13</v>
      </c>
    </row>
    <row r="8" spans="1:17" ht="63" x14ac:dyDescent="0.2">
      <c r="A8" s="77" t="s">
        <v>61</v>
      </c>
      <c r="B8" s="77"/>
      <c r="C8" s="77"/>
      <c r="D8" s="77"/>
      <c r="E8" s="77"/>
      <c r="F8" s="77"/>
      <c r="G8" s="5" t="s">
        <v>70</v>
      </c>
      <c r="H8" s="6">
        <f>H9+H11+H13+H15+H16+H18+H19+H20+H22+H23+H24</f>
        <v>9137562.6999999993</v>
      </c>
      <c r="I8" s="6">
        <f t="shared" ref="I8:M8" si="0">I9+I11+I13+I15+I16+I18+I19+I20+I22+I23+I24</f>
        <v>80797.399999999994</v>
      </c>
      <c r="J8" s="6">
        <f>J9+J11+J13+J15+J16+J18+J19+J20+J22+J23+J24</f>
        <v>213817.09999999998</v>
      </c>
      <c r="K8" s="6">
        <f t="shared" ref="K8:L8" si="1">K9+K11+K13+K15+K16+K18+K19+K20+K22+K23+K24</f>
        <v>8643607</v>
      </c>
      <c r="L8" s="6">
        <f t="shared" si="1"/>
        <v>280138.59999999998</v>
      </c>
      <c r="M8" s="6">
        <f t="shared" si="0"/>
        <v>0</v>
      </c>
      <c r="O8" s="7"/>
      <c r="P8" s="7"/>
    </row>
    <row r="9" spans="1:17" ht="20.25" customHeight="1" x14ac:dyDescent="0.2">
      <c r="A9" s="77"/>
      <c r="B9" s="77"/>
      <c r="C9" s="77"/>
      <c r="D9" s="77"/>
      <c r="E9" s="77"/>
      <c r="F9" s="77"/>
      <c r="G9" s="58" t="s">
        <v>77</v>
      </c>
      <c r="H9" s="1">
        <f>J9+K9+L9+M9</f>
        <v>124964.7</v>
      </c>
      <c r="I9" s="1">
        <f>I27+I495+I543+I605</f>
        <v>2495.1</v>
      </c>
      <c r="J9" s="1">
        <f>J27+J495+J543+J605</f>
        <v>98793.9</v>
      </c>
      <c r="K9" s="1">
        <f>K27+K495+K543+K605</f>
        <v>17534.8</v>
      </c>
      <c r="L9" s="1">
        <f>L27+L495+L543+L605</f>
        <v>8636</v>
      </c>
      <c r="M9" s="1">
        <f>M27+M495+M543+M605</f>
        <v>0</v>
      </c>
      <c r="O9" s="7"/>
    </row>
    <row r="10" spans="1:17" ht="45" x14ac:dyDescent="0.2">
      <c r="A10" s="77"/>
      <c r="B10" s="77"/>
      <c r="C10" s="77"/>
      <c r="D10" s="77"/>
      <c r="E10" s="77"/>
      <c r="F10" s="77"/>
      <c r="G10" s="8" t="s">
        <v>76</v>
      </c>
      <c r="H10" s="9">
        <f>J10+K10+L10+M10</f>
        <v>1837.2</v>
      </c>
      <c r="I10" s="9">
        <v>0</v>
      </c>
      <c r="J10" s="9">
        <v>0</v>
      </c>
      <c r="K10" s="9">
        <v>0</v>
      </c>
      <c r="L10" s="9">
        <v>1837.2</v>
      </c>
      <c r="M10" s="10">
        <v>0</v>
      </c>
      <c r="O10" s="7"/>
    </row>
    <row r="11" spans="1:17" ht="33.75" customHeight="1" x14ac:dyDescent="0.2">
      <c r="A11" s="77"/>
      <c r="B11" s="77"/>
      <c r="C11" s="77"/>
      <c r="D11" s="77"/>
      <c r="E11" s="77"/>
      <c r="F11" s="77"/>
      <c r="G11" s="58" t="s">
        <v>80</v>
      </c>
      <c r="H11" s="1">
        <f t="shared" ref="H11:H24" si="2">J11+K11+L11+M11</f>
        <v>9216.5</v>
      </c>
      <c r="I11" s="1">
        <f>I29+I496+I544+I606</f>
        <v>0</v>
      </c>
      <c r="J11" s="1">
        <f>J29+J496+J544+J606</f>
        <v>0</v>
      </c>
      <c r="K11" s="1">
        <f>K29+K496+K544+K606</f>
        <v>0</v>
      </c>
      <c r="L11" s="1">
        <f>L29+L496+L544+L606</f>
        <v>9216.5</v>
      </c>
      <c r="M11" s="1">
        <f>M29+M496+M544+M606</f>
        <v>0</v>
      </c>
    </row>
    <row r="12" spans="1:17" ht="45" x14ac:dyDescent="0.2">
      <c r="A12" s="77"/>
      <c r="B12" s="77"/>
      <c r="C12" s="77"/>
      <c r="D12" s="77"/>
      <c r="E12" s="77"/>
      <c r="F12" s="77"/>
      <c r="G12" s="8" t="s">
        <v>76</v>
      </c>
      <c r="H12" s="9">
        <f>K12+L12+M12+J12</f>
        <v>1200</v>
      </c>
      <c r="I12" s="9">
        <v>0</v>
      </c>
      <c r="J12" s="9">
        <v>0</v>
      </c>
      <c r="K12" s="9">
        <v>0</v>
      </c>
      <c r="L12" s="10">
        <v>1200</v>
      </c>
      <c r="M12" s="10">
        <v>0</v>
      </c>
    </row>
    <row r="13" spans="1:17" ht="39" customHeight="1" x14ac:dyDescent="0.2">
      <c r="A13" s="77"/>
      <c r="B13" s="77"/>
      <c r="C13" s="77"/>
      <c r="D13" s="77"/>
      <c r="E13" s="77"/>
      <c r="F13" s="77"/>
      <c r="G13" s="58" t="s">
        <v>75</v>
      </c>
      <c r="H13" s="1">
        <f t="shared" si="2"/>
        <v>13966.9</v>
      </c>
      <c r="I13" s="1">
        <f>I31+I497+I545+I607</f>
        <v>347.6</v>
      </c>
      <c r="J13" s="1">
        <f>J31+J497+J545+J607</f>
        <v>0</v>
      </c>
      <c r="K13" s="1">
        <f>K31+K497+K545+K607</f>
        <v>0</v>
      </c>
      <c r="L13" s="1">
        <f>L31+L497+L545+L607</f>
        <v>13966.9</v>
      </c>
      <c r="M13" s="1">
        <f>M31+M497+M545+M607</f>
        <v>0</v>
      </c>
      <c r="O13" s="7"/>
    </row>
    <row r="14" spans="1:17" ht="45" x14ac:dyDescent="0.2">
      <c r="A14" s="77"/>
      <c r="B14" s="77"/>
      <c r="C14" s="77"/>
      <c r="D14" s="77"/>
      <c r="E14" s="77"/>
      <c r="F14" s="77"/>
      <c r="G14" s="8" t="s">
        <v>76</v>
      </c>
      <c r="H14" s="11">
        <f t="shared" si="2"/>
        <v>3908.3</v>
      </c>
      <c r="I14" s="11">
        <v>0</v>
      </c>
      <c r="J14" s="11">
        <v>0</v>
      </c>
      <c r="K14" s="11">
        <v>0</v>
      </c>
      <c r="L14" s="11">
        <v>3908.3</v>
      </c>
      <c r="M14" s="11">
        <v>0</v>
      </c>
      <c r="O14" s="7"/>
    </row>
    <row r="15" spans="1:17" ht="15.75" x14ac:dyDescent="0.2">
      <c r="A15" s="77"/>
      <c r="B15" s="77"/>
      <c r="C15" s="77"/>
      <c r="D15" s="77"/>
      <c r="E15" s="77"/>
      <c r="F15" s="77"/>
      <c r="G15" s="58" t="s">
        <v>2</v>
      </c>
      <c r="H15" s="1">
        <f t="shared" si="2"/>
        <v>69879.7</v>
      </c>
      <c r="I15" s="1">
        <f t="shared" ref="I15:M16" si="3">I33+I498+I546+I608</f>
        <v>589.4</v>
      </c>
      <c r="J15" s="1">
        <f t="shared" si="3"/>
        <v>0</v>
      </c>
      <c r="K15" s="1">
        <f t="shared" si="3"/>
        <v>11376.3</v>
      </c>
      <c r="L15" s="1">
        <f t="shared" si="3"/>
        <v>58503.4</v>
      </c>
      <c r="M15" s="1">
        <f t="shared" si="3"/>
        <v>0</v>
      </c>
    </row>
    <row r="16" spans="1:17" ht="32.25" customHeight="1" x14ac:dyDescent="0.2">
      <c r="A16" s="77"/>
      <c r="B16" s="77"/>
      <c r="C16" s="77"/>
      <c r="D16" s="77"/>
      <c r="E16" s="77"/>
      <c r="F16" s="77"/>
      <c r="G16" s="58" t="s">
        <v>79</v>
      </c>
      <c r="H16" s="1">
        <f t="shared" si="2"/>
        <v>35279</v>
      </c>
      <c r="I16" s="1">
        <f t="shared" si="3"/>
        <v>3252.3</v>
      </c>
      <c r="J16" s="1">
        <f t="shared" si="3"/>
        <v>0</v>
      </c>
      <c r="K16" s="1">
        <f t="shared" si="3"/>
        <v>3326</v>
      </c>
      <c r="L16" s="1">
        <f t="shared" si="3"/>
        <v>31953</v>
      </c>
      <c r="M16" s="1">
        <f t="shared" si="3"/>
        <v>0</v>
      </c>
      <c r="Q16" s="12"/>
    </row>
    <row r="17" spans="1:17" ht="45" customHeight="1" x14ac:dyDescent="0.2">
      <c r="A17" s="77"/>
      <c r="B17" s="77"/>
      <c r="C17" s="77"/>
      <c r="D17" s="77"/>
      <c r="E17" s="77"/>
      <c r="F17" s="77"/>
      <c r="G17" s="8" t="s">
        <v>81</v>
      </c>
      <c r="H17" s="9">
        <f>J17+K17+L17</f>
        <v>3569.2</v>
      </c>
      <c r="I17" s="13">
        <v>0</v>
      </c>
      <c r="J17" s="10">
        <v>0</v>
      </c>
      <c r="K17" s="10">
        <v>3326</v>
      </c>
      <c r="L17" s="10">
        <v>243.2</v>
      </c>
      <c r="M17" s="10">
        <v>0</v>
      </c>
      <c r="Q17" s="12"/>
    </row>
    <row r="18" spans="1:17" ht="21" customHeight="1" x14ac:dyDescent="0.2">
      <c r="A18" s="77"/>
      <c r="B18" s="77"/>
      <c r="C18" s="77"/>
      <c r="D18" s="77"/>
      <c r="E18" s="77"/>
      <c r="F18" s="77"/>
      <c r="G18" s="58" t="s">
        <v>4</v>
      </c>
      <c r="H18" s="1">
        <f>J18+K18+L18+M18</f>
        <v>344066.5</v>
      </c>
      <c r="I18" s="1">
        <f>I36+I500+I548+I610</f>
        <v>17215</v>
      </c>
      <c r="J18" s="1">
        <f>J36+J500+J548+J610</f>
        <v>0</v>
      </c>
      <c r="K18" s="1">
        <f>K36+K500+K548+K610</f>
        <v>302434.8</v>
      </c>
      <c r="L18" s="1">
        <f>L36+L500+L548+L610</f>
        <v>41631.699999999997</v>
      </c>
      <c r="M18" s="1">
        <f>M36+M500+M548+M610</f>
        <v>0</v>
      </c>
    </row>
    <row r="19" spans="1:17" ht="21" customHeight="1" x14ac:dyDescent="0.2">
      <c r="A19" s="77"/>
      <c r="B19" s="77"/>
      <c r="C19" s="77"/>
      <c r="D19" s="77"/>
      <c r="E19" s="77"/>
      <c r="F19" s="77"/>
      <c r="G19" s="58" t="s">
        <v>23</v>
      </c>
      <c r="H19" s="1">
        <f>J19+K19+L19+M19</f>
        <v>270205</v>
      </c>
      <c r="I19" s="1">
        <f t="shared" ref="I19:L20" si="4">I37+I501+I549+I611</f>
        <v>33698</v>
      </c>
      <c r="J19" s="1">
        <f t="shared" si="4"/>
        <v>115023.2</v>
      </c>
      <c r="K19" s="1">
        <f t="shared" si="4"/>
        <v>129063.20000000001</v>
      </c>
      <c r="L19" s="1">
        <f t="shared" si="4"/>
        <v>26118.600000000002</v>
      </c>
      <c r="M19" s="1">
        <f>M37+M501+M549+M611+M126</f>
        <v>0</v>
      </c>
      <c r="N19" s="14"/>
    </row>
    <row r="20" spans="1:17" ht="33.75" customHeight="1" x14ac:dyDescent="0.2">
      <c r="A20" s="77"/>
      <c r="B20" s="77"/>
      <c r="C20" s="77"/>
      <c r="D20" s="77"/>
      <c r="E20" s="77"/>
      <c r="F20" s="77"/>
      <c r="G20" s="58" t="s">
        <v>162</v>
      </c>
      <c r="H20" s="1">
        <f>J20+K20+L20+M20</f>
        <v>2311195.7000000002</v>
      </c>
      <c r="I20" s="1">
        <f t="shared" si="4"/>
        <v>23200</v>
      </c>
      <c r="J20" s="1">
        <f t="shared" si="4"/>
        <v>0</v>
      </c>
      <c r="K20" s="1">
        <f t="shared" si="4"/>
        <v>2280671.1</v>
      </c>
      <c r="L20" s="1">
        <f t="shared" si="4"/>
        <v>30524.600000000002</v>
      </c>
      <c r="M20" s="1">
        <f>M38+M502+M550+M612</f>
        <v>0</v>
      </c>
      <c r="Q20" s="12"/>
    </row>
    <row r="21" spans="1:17" ht="29.25" customHeight="1" x14ac:dyDescent="0.25">
      <c r="A21" s="77"/>
      <c r="B21" s="77"/>
      <c r="C21" s="77"/>
      <c r="D21" s="77"/>
      <c r="E21" s="77"/>
      <c r="F21" s="77"/>
      <c r="G21" s="8" t="s">
        <v>81</v>
      </c>
      <c r="H21" s="18">
        <f>H39</f>
        <v>1164.3</v>
      </c>
      <c r="I21" s="18">
        <f t="shared" ref="I21:M21" si="5">I39</f>
        <v>1164.3</v>
      </c>
      <c r="J21" s="18">
        <f t="shared" si="5"/>
        <v>0</v>
      </c>
      <c r="K21" s="18">
        <f t="shared" si="5"/>
        <v>0</v>
      </c>
      <c r="L21" s="18">
        <f t="shared" si="5"/>
        <v>1164.3</v>
      </c>
      <c r="M21" s="18">
        <f t="shared" si="5"/>
        <v>0</v>
      </c>
      <c r="Q21" s="12"/>
    </row>
    <row r="22" spans="1:17" ht="21" customHeight="1" x14ac:dyDescent="0.2">
      <c r="A22" s="77"/>
      <c r="B22" s="77"/>
      <c r="C22" s="77"/>
      <c r="D22" s="77"/>
      <c r="E22" s="77"/>
      <c r="F22" s="77"/>
      <c r="G22" s="58" t="s">
        <v>32</v>
      </c>
      <c r="H22" s="1">
        <f t="shared" si="2"/>
        <v>3413890.3</v>
      </c>
      <c r="I22" s="1">
        <f>I40+I503+I551+I613+I40</f>
        <v>0</v>
      </c>
      <c r="J22" s="1">
        <f>J40+J503+J551+J613+J40</f>
        <v>0</v>
      </c>
      <c r="K22" s="1">
        <f t="shared" ref="K22:L24" si="6">K40+K503+K551+K613</f>
        <v>3379751.4</v>
      </c>
      <c r="L22" s="1">
        <f t="shared" si="6"/>
        <v>34138.9</v>
      </c>
      <c r="M22" s="1">
        <f>M40+M503+M551+M613+M26</f>
        <v>0</v>
      </c>
    </row>
    <row r="23" spans="1:17" ht="21" customHeight="1" x14ac:dyDescent="0.2">
      <c r="A23" s="77"/>
      <c r="B23" s="77"/>
      <c r="C23" s="77"/>
      <c r="D23" s="77"/>
      <c r="E23" s="77"/>
      <c r="F23" s="77"/>
      <c r="G23" s="58" t="s">
        <v>33</v>
      </c>
      <c r="H23" s="1">
        <f t="shared" si="2"/>
        <v>2544898.4</v>
      </c>
      <c r="I23" s="1">
        <f>I41+I504+I552+I614</f>
        <v>0</v>
      </c>
      <c r="J23" s="1">
        <f>J41+J504+J552+J614</f>
        <v>0</v>
      </c>
      <c r="K23" s="1">
        <f t="shared" si="6"/>
        <v>2519449.4</v>
      </c>
      <c r="L23" s="1">
        <f t="shared" si="6"/>
        <v>25449</v>
      </c>
      <c r="M23" s="1">
        <f>M41+M504+M552+M614</f>
        <v>0</v>
      </c>
    </row>
    <row r="24" spans="1:17" ht="21" customHeight="1" x14ac:dyDescent="0.2">
      <c r="A24" s="77"/>
      <c r="B24" s="77"/>
      <c r="C24" s="77"/>
      <c r="D24" s="77"/>
      <c r="E24" s="77"/>
      <c r="F24" s="77"/>
      <c r="G24" s="58" t="s">
        <v>34</v>
      </c>
      <c r="H24" s="1">
        <f t="shared" si="2"/>
        <v>0</v>
      </c>
      <c r="I24" s="1">
        <f>I42+I505+I553+I615</f>
        <v>0</v>
      </c>
      <c r="J24" s="1">
        <f>J42+J505+J553+J615</f>
        <v>0</v>
      </c>
      <c r="K24" s="1">
        <f t="shared" si="6"/>
        <v>0</v>
      </c>
      <c r="L24" s="1">
        <f t="shared" si="6"/>
        <v>0</v>
      </c>
      <c r="M24" s="1">
        <f>M42+M505+M553+M615</f>
        <v>0</v>
      </c>
    </row>
    <row r="25" spans="1:17" ht="15.75" x14ac:dyDescent="0.2">
      <c r="A25" s="100" t="s">
        <v>71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7" ht="102" customHeight="1" x14ac:dyDescent="0.2">
      <c r="A26" s="77" t="s">
        <v>38</v>
      </c>
      <c r="B26" s="77"/>
      <c r="C26" s="77"/>
      <c r="D26" s="77"/>
      <c r="E26" s="77"/>
      <c r="F26" s="77"/>
      <c r="G26" s="58" t="s">
        <v>62</v>
      </c>
      <c r="H26" s="15">
        <f t="shared" ref="H26:M26" si="7">H27+H29+H31+H33+H34+H36+H37+H38+H40+H41+H42</f>
        <v>8662992.5999999996</v>
      </c>
      <c r="I26" s="15">
        <f t="shared" si="7"/>
        <v>33446.400000000001</v>
      </c>
      <c r="J26" s="15">
        <f t="shared" si="7"/>
        <v>98793.9</v>
      </c>
      <c r="K26" s="15">
        <f t="shared" si="7"/>
        <v>8309962.8000000007</v>
      </c>
      <c r="L26" s="15">
        <f t="shared" si="7"/>
        <v>254235.89999999997</v>
      </c>
      <c r="M26" s="6">
        <f t="shared" si="7"/>
        <v>0</v>
      </c>
      <c r="O26" s="7"/>
      <c r="P26" s="7"/>
    </row>
    <row r="27" spans="1:17" ht="35.25" customHeight="1" x14ac:dyDescent="0.2">
      <c r="A27" s="77"/>
      <c r="B27" s="77"/>
      <c r="C27" s="77"/>
      <c r="D27" s="77"/>
      <c r="E27" s="77"/>
      <c r="F27" s="77"/>
      <c r="G27" s="58" t="s">
        <v>77</v>
      </c>
      <c r="H27" s="1">
        <f>J27+K27+L27+M27</f>
        <v>124964.7</v>
      </c>
      <c r="I27" s="1">
        <f>I44+P69+I57+I70+I82+I95+I107+I205+I119+I217+I229+I241+I265+I277+I301+I313</f>
        <v>2495.1</v>
      </c>
      <c r="J27" s="1">
        <f>J44+Q69+J57+J70+J82+J95+J107+J205+J119+J217+J229+J241+J265+J277+J301+J313</f>
        <v>98793.9</v>
      </c>
      <c r="K27" s="1">
        <f>K44+R69+K57+K70+K82+K95+K107+K205+K119+K217+K229+K241+K265+K277+K301+K313</f>
        <v>17534.8</v>
      </c>
      <c r="L27" s="1">
        <f>L44+S69+2524.5+L70+L82+L95+L107+L205+L119+L217+L229+L241+L265+L277+L301+L313</f>
        <v>8636</v>
      </c>
      <c r="M27" s="1">
        <f>M44+T69+M57+M70+M82+M95+M107+M205+M119+M217+M229+M241+M265+M277+M301+M313</f>
        <v>0</v>
      </c>
      <c r="O27" s="7"/>
    </row>
    <row r="28" spans="1:17" ht="45" x14ac:dyDescent="0.2">
      <c r="A28" s="77"/>
      <c r="B28" s="77"/>
      <c r="C28" s="77"/>
      <c r="D28" s="77"/>
      <c r="E28" s="77"/>
      <c r="F28" s="77"/>
      <c r="G28" s="8" t="s">
        <v>76</v>
      </c>
      <c r="H28" s="9">
        <f>J28+K28+L28+M28</f>
        <v>1837.2</v>
      </c>
      <c r="I28" s="9">
        <v>0</v>
      </c>
      <c r="J28" s="9">
        <v>0</v>
      </c>
      <c r="K28" s="9">
        <v>0</v>
      </c>
      <c r="L28" s="9">
        <v>1837.2</v>
      </c>
      <c r="M28" s="10">
        <v>0</v>
      </c>
      <c r="O28" s="7"/>
    </row>
    <row r="29" spans="1:17" ht="35.25" customHeight="1" x14ac:dyDescent="0.2">
      <c r="A29" s="77"/>
      <c r="B29" s="77"/>
      <c r="C29" s="77"/>
      <c r="D29" s="77"/>
      <c r="E29" s="77"/>
      <c r="F29" s="77"/>
      <c r="G29" s="5" t="s">
        <v>80</v>
      </c>
      <c r="H29" s="6">
        <f t="shared" ref="H29:H42" si="8">J29+K29+L29+M29</f>
        <v>9216.5</v>
      </c>
      <c r="I29" s="6">
        <f>I45+P70+I59+I71+I83+I96+I108+I206+I120+I218+I230+I242+I266+I278+I302+I314</f>
        <v>0</v>
      </c>
      <c r="J29" s="6">
        <f>J45+Q70+J59+J71+J83+J96+J108+J206+J120+J218+J230+J242+J266+J278+J302+J314</f>
        <v>0</v>
      </c>
      <c r="K29" s="6">
        <f>K45+R70+K59+K71+K83+K96+K108+K206+K120+K218+K230+K242+K266+K278+K302+K314</f>
        <v>0</v>
      </c>
      <c r="L29" s="6">
        <f>L45+S70+L71+1200+L96+L108+L206+L120+L218+L230+L242+L266+L278+L302+L314</f>
        <v>9216.5</v>
      </c>
      <c r="M29" s="6">
        <f>M45+T70+M59+M71+M83+M96+M108+M206+M120+M218+M230+M242+M266+M278+M302+M314</f>
        <v>0</v>
      </c>
    </row>
    <row r="30" spans="1:17" ht="45" x14ac:dyDescent="0.2">
      <c r="A30" s="77"/>
      <c r="B30" s="77"/>
      <c r="C30" s="77"/>
      <c r="D30" s="77"/>
      <c r="E30" s="77"/>
      <c r="F30" s="77"/>
      <c r="G30" s="8" t="s">
        <v>76</v>
      </c>
      <c r="H30" s="9">
        <f>K30+L30+M30+J30</f>
        <v>1200</v>
      </c>
      <c r="I30" s="9">
        <v>0</v>
      </c>
      <c r="J30" s="9">
        <v>0</v>
      </c>
      <c r="K30" s="9">
        <v>0</v>
      </c>
      <c r="L30" s="10">
        <v>1200</v>
      </c>
      <c r="M30" s="10">
        <v>0</v>
      </c>
    </row>
    <row r="31" spans="1:17" ht="33.75" customHeight="1" x14ac:dyDescent="0.25">
      <c r="A31" s="77"/>
      <c r="B31" s="77"/>
      <c r="C31" s="77"/>
      <c r="D31" s="77"/>
      <c r="E31" s="77"/>
      <c r="F31" s="77"/>
      <c r="G31" s="5" t="s">
        <v>75</v>
      </c>
      <c r="H31" s="18">
        <f t="shared" si="8"/>
        <v>13619.3</v>
      </c>
      <c r="I31" s="18">
        <f>I46+P71+I60+I72+I85+I97+I109+I207+I121+I219+I231+I243+I267+I279+I303+I315</f>
        <v>0</v>
      </c>
      <c r="J31" s="18">
        <f>J46+Q71+J60+J72+J85+J97+J109+J207+J121+J219+J231+J243+J267+J279+J303+J315</f>
        <v>0</v>
      </c>
      <c r="K31" s="18">
        <f>K46+R71+K60+K72+K85+K97+K109+K207+K121+K219+K231+K243+K267+K279+K303+K315</f>
        <v>0</v>
      </c>
      <c r="L31" s="18">
        <f>3908.3+L60+S71+L72+L85+L97+L109+L207+L121+L219+L231+L243+L267+L279+L303+L315</f>
        <v>13619.3</v>
      </c>
      <c r="M31" s="18">
        <f>M46+T71+M60+M72+M85+M97+M109+M207+M121+M219+M231+M243+M267+M279+M303+M315</f>
        <v>0</v>
      </c>
      <c r="O31" s="7"/>
    </row>
    <row r="32" spans="1:17" ht="45" x14ac:dyDescent="0.25">
      <c r="A32" s="77"/>
      <c r="B32" s="77"/>
      <c r="C32" s="77"/>
      <c r="D32" s="77"/>
      <c r="E32" s="77"/>
      <c r="F32" s="77"/>
      <c r="G32" s="8" t="s">
        <v>76</v>
      </c>
      <c r="H32" s="48">
        <f t="shared" si="8"/>
        <v>3908.3</v>
      </c>
      <c r="I32" s="48">
        <v>0</v>
      </c>
      <c r="J32" s="48">
        <v>0</v>
      </c>
      <c r="K32" s="48">
        <v>0</v>
      </c>
      <c r="L32" s="48">
        <v>3908.3</v>
      </c>
      <c r="M32" s="48">
        <v>0</v>
      </c>
      <c r="O32" s="7"/>
    </row>
    <row r="33" spans="1:17" ht="15.75" x14ac:dyDescent="0.25">
      <c r="A33" s="77"/>
      <c r="B33" s="77"/>
      <c r="C33" s="77"/>
      <c r="D33" s="77"/>
      <c r="E33" s="77"/>
      <c r="F33" s="77"/>
      <c r="G33" s="5" t="s">
        <v>2</v>
      </c>
      <c r="H33" s="18">
        <f t="shared" si="8"/>
        <v>69290.3</v>
      </c>
      <c r="I33" s="18">
        <f t="shared" ref="I33:M34" si="9">I48+P72+I61+I73+I86+I98+I110+I208+I122+I220+I232+I244+I268+I280+I304+I316</f>
        <v>0</v>
      </c>
      <c r="J33" s="18">
        <f t="shared" si="9"/>
        <v>0</v>
      </c>
      <c r="K33" s="18">
        <f t="shared" si="9"/>
        <v>11376.3</v>
      </c>
      <c r="L33" s="18">
        <f t="shared" si="9"/>
        <v>57914</v>
      </c>
      <c r="M33" s="18">
        <f t="shared" si="9"/>
        <v>0</v>
      </c>
    </row>
    <row r="34" spans="1:17" ht="33" customHeight="1" x14ac:dyDescent="0.25">
      <c r="A34" s="77"/>
      <c r="B34" s="77"/>
      <c r="C34" s="77"/>
      <c r="D34" s="77"/>
      <c r="E34" s="77"/>
      <c r="F34" s="77"/>
      <c r="G34" s="5" t="s">
        <v>79</v>
      </c>
      <c r="H34" s="18">
        <f t="shared" si="8"/>
        <v>35265</v>
      </c>
      <c r="I34" s="18">
        <f t="shared" si="9"/>
        <v>3238.3</v>
      </c>
      <c r="J34" s="18">
        <f t="shared" si="9"/>
        <v>0</v>
      </c>
      <c r="K34" s="18">
        <f t="shared" si="9"/>
        <v>3326</v>
      </c>
      <c r="L34" s="18">
        <f t="shared" si="9"/>
        <v>31939</v>
      </c>
      <c r="M34" s="18">
        <f t="shared" si="9"/>
        <v>0</v>
      </c>
      <c r="Q34" s="12"/>
    </row>
    <row r="35" spans="1:17" ht="48.75" customHeight="1" x14ac:dyDescent="0.25">
      <c r="A35" s="77"/>
      <c r="B35" s="77"/>
      <c r="C35" s="77"/>
      <c r="D35" s="77"/>
      <c r="E35" s="77"/>
      <c r="F35" s="77"/>
      <c r="G35" s="8" t="s">
        <v>81</v>
      </c>
      <c r="H35" s="49">
        <f>J35+K35+L35</f>
        <v>3569.2</v>
      </c>
      <c r="I35" s="50">
        <v>0</v>
      </c>
      <c r="J35" s="51">
        <v>0</v>
      </c>
      <c r="K35" s="51">
        <v>3326</v>
      </c>
      <c r="L35" s="51">
        <v>243.2</v>
      </c>
      <c r="M35" s="51">
        <v>0</v>
      </c>
      <c r="Q35" s="12"/>
    </row>
    <row r="36" spans="1:17" ht="15.75" x14ac:dyDescent="0.25">
      <c r="A36" s="77"/>
      <c r="B36" s="77"/>
      <c r="C36" s="77"/>
      <c r="D36" s="77"/>
      <c r="E36" s="77"/>
      <c r="F36" s="77"/>
      <c r="G36" s="58" t="s">
        <v>4</v>
      </c>
      <c r="H36" s="18">
        <f t="shared" si="8"/>
        <v>135827.79999999999</v>
      </c>
      <c r="I36" s="18">
        <f>I50+P74+I63+I75+I88+I100+I112+I210+I125+I222+I234+I246+I270+I282+I306+I318</f>
        <v>17215</v>
      </c>
      <c r="J36" s="18">
        <f>J50+Q74+J63+J75+J88+J100+J112+J210+J125+J222+J234+J246+J270+J282+J306+J318</f>
        <v>0</v>
      </c>
      <c r="K36" s="18">
        <f>K50+R74+K63+K75+K88+K100+K112+K210+K125+K222+K234+K246+K270+K282+K306+K318</f>
        <v>109434.8</v>
      </c>
      <c r="L36" s="18">
        <f>L50+S74+L63+L75+L88+L100+L112+L210+L125+L222+L234+L246+L270+L282+L306+L318</f>
        <v>26393</v>
      </c>
      <c r="M36" s="18">
        <f>M50+T74+M63+M75+M88+M100+M112+M210+M125+M222+M234+M246+M270+M282+M306+M318</f>
        <v>0</v>
      </c>
    </row>
    <row r="37" spans="1:17" ht="15.75" x14ac:dyDescent="0.25">
      <c r="A37" s="77"/>
      <c r="B37" s="77"/>
      <c r="C37" s="77"/>
      <c r="D37" s="77"/>
      <c r="E37" s="77"/>
      <c r="F37" s="77"/>
      <c r="G37" s="58" t="s">
        <v>23</v>
      </c>
      <c r="H37" s="18">
        <f>J37+K37+L37+M37</f>
        <v>28109.300000000003</v>
      </c>
      <c r="I37" s="18">
        <f>I51+P75+I64+I76+I89+I101+I113+I211+I126+I223+I235+I247+I259+I271+I283+I295+I307+I319+I344</f>
        <v>10498</v>
      </c>
      <c r="J37" s="18">
        <f>J51+Q75+J64+J76+J89+J101+J113+J211+J126+J223+J235+J247+J259+J271+J283+J295+J307+J319+J344</f>
        <v>0</v>
      </c>
      <c r="K37" s="18">
        <f>K51+R75+K64+K76+K89+K101+K113+K211+K126+K223+K235+K247+K259+K271+K283+K295+K307+K319+K344</f>
        <v>10227</v>
      </c>
      <c r="L37" s="18">
        <f>L51+S75+L64+L76+L89+L101+L113+L211+L126+L223+L235+L247+L259+L271+L283+L295+L307+L319+L344+L356+L368+L381</f>
        <v>17882.300000000003</v>
      </c>
      <c r="M37" s="18">
        <f>M51+T75+M64+M76+M89+M101+M113+M211+M126+M223+M235+M247+M271+M283+M307+M319</f>
        <v>0</v>
      </c>
      <c r="N37" s="14"/>
    </row>
    <row r="38" spans="1:17" ht="33.75" customHeight="1" x14ac:dyDescent="0.25">
      <c r="A38" s="77"/>
      <c r="B38" s="77"/>
      <c r="C38" s="77"/>
      <c r="D38" s="77"/>
      <c r="E38" s="77"/>
      <c r="F38" s="77"/>
      <c r="G38" s="58" t="s">
        <v>162</v>
      </c>
      <c r="H38" s="18">
        <f>J38+K38+L38+M38</f>
        <v>2287911</v>
      </c>
      <c r="I38" s="18">
        <f>I52+P76+I65+I77+I90+I102+I114+I212+I127+I224+I236+I248+I272+I284+I308+I321</f>
        <v>0</v>
      </c>
      <c r="J38" s="18">
        <f>J52+Q76+J65+J77+J90+J102+J114+J212+J127+J224+J236+J248+J272+J284+J308+J321</f>
        <v>0</v>
      </c>
      <c r="K38" s="18">
        <f>K52+R76+K65+K77+K90+K102+K114+K212+K127+K224+K236+K248+K272+K284+K308+K321+K333+K394+K430+K466</f>
        <v>2258863.1</v>
      </c>
      <c r="L38" s="18">
        <f>L52+S76+L65+L77+L90+L102+L114+L212+L127+L224+L236+L248+L272+L284+L308+L321+L333+L345+L369+L382+L394+L430+L466+L454</f>
        <v>29047.9</v>
      </c>
      <c r="M38" s="18">
        <f>M52+T76+M65+M77+M90+M102+M114+M212+M127+M224+M236+M248+M272+M284+M308+M321</f>
        <v>0</v>
      </c>
      <c r="Q38" s="12"/>
    </row>
    <row r="39" spans="1:17" ht="45" x14ac:dyDescent="0.25">
      <c r="A39" s="77"/>
      <c r="B39" s="77"/>
      <c r="C39" s="77"/>
      <c r="D39" s="77"/>
      <c r="E39" s="77"/>
      <c r="F39" s="77"/>
      <c r="G39" s="8" t="s">
        <v>81</v>
      </c>
      <c r="H39" s="18">
        <f>H370</f>
        <v>1164.3</v>
      </c>
      <c r="I39" s="18">
        <f>I370</f>
        <v>1164.3</v>
      </c>
      <c r="J39" s="18">
        <f t="shared" ref="J39:M39" si="10">J370</f>
        <v>0</v>
      </c>
      <c r="K39" s="18">
        <f t="shared" si="10"/>
        <v>0</v>
      </c>
      <c r="L39" s="18">
        <f t="shared" si="10"/>
        <v>1164.3</v>
      </c>
      <c r="M39" s="18">
        <f t="shared" si="10"/>
        <v>0</v>
      </c>
      <c r="Q39" s="12"/>
    </row>
    <row r="40" spans="1:17" ht="15.75" x14ac:dyDescent="0.25">
      <c r="A40" s="77"/>
      <c r="B40" s="77"/>
      <c r="C40" s="77"/>
      <c r="D40" s="77"/>
      <c r="E40" s="77"/>
      <c r="F40" s="77"/>
      <c r="G40" s="58" t="s">
        <v>32</v>
      </c>
      <c r="H40" s="18">
        <f t="shared" si="8"/>
        <v>3413890.3</v>
      </c>
      <c r="I40" s="18">
        <f t="shared" ref="I40:J42" si="11">I53+P77+I66+I78+I91+I103+I115+I213+I128+I225+I237+I249+I273+I285+I309+I322</f>
        <v>0</v>
      </c>
      <c r="J40" s="18">
        <f t="shared" si="11"/>
        <v>0</v>
      </c>
      <c r="K40" s="18">
        <f>K53+R77+K66+K78+K91+K103+K115+K213+K128+K225+K237+K249+K273+K285+K309+K322+K334+K395+K371+K431+K467</f>
        <v>3379751.4</v>
      </c>
      <c r="L40" s="18">
        <f>L53+L66+L78+L91+L103+L115+L213+L128+L225+L237+L249+L273+L285+L309+L322+L334+L346+L371+L383+L395+L431+L467</f>
        <v>34138.9</v>
      </c>
      <c r="M40" s="18">
        <f>M53+T77+M66+M78+M91+M103+M115+M213+M128+M225+M237+M249+M273+M285+M309+M322</f>
        <v>0</v>
      </c>
    </row>
    <row r="41" spans="1:17" ht="15.75" x14ac:dyDescent="0.25">
      <c r="A41" s="77"/>
      <c r="B41" s="77"/>
      <c r="C41" s="77"/>
      <c r="D41" s="77"/>
      <c r="E41" s="77"/>
      <c r="F41" s="77"/>
      <c r="G41" s="58" t="s">
        <v>33</v>
      </c>
      <c r="H41" s="18">
        <f t="shared" si="8"/>
        <v>2544898.4</v>
      </c>
      <c r="I41" s="18">
        <f t="shared" si="11"/>
        <v>0</v>
      </c>
      <c r="J41" s="18">
        <f t="shared" si="11"/>
        <v>0</v>
      </c>
      <c r="K41" s="18">
        <f>K54+R78+K67+K79+K92+K104+K116+K214+K129+K226+K238+K250+K274+K286+K310+K323+K335+K396+K372+K432+K468</f>
        <v>2519449.4</v>
      </c>
      <c r="L41" s="18">
        <f>L54+S78+L67+L79+L92+L104+L116+L214+L129+L226+L238+L250+L274+L286+L310+L323+L335+L347+L372+L384+L396+L432+L468</f>
        <v>25449</v>
      </c>
      <c r="M41" s="18">
        <f>M54+T78+M67+M79+M92+M104+M116+M214+M129+M226+M238+M250+M274+M286+M310+M323</f>
        <v>0</v>
      </c>
    </row>
    <row r="42" spans="1:17" ht="15.75" x14ac:dyDescent="0.25">
      <c r="A42" s="77"/>
      <c r="B42" s="77"/>
      <c r="C42" s="77"/>
      <c r="D42" s="77"/>
      <c r="E42" s="77"/>
      <c r="F42" s="77"/>
      <c r="G42" s="58" t="s">
        <v>34</v>
      </c>
      <c r="H42" s="18">
        <f t="shared" si="8"/>
        <v>0</v>
      </c>
      <c r="I42" s="18">
        <f t="shared" si="11"/>
        <v>0</v>
      </c>
      <c r="J42" s="18">
        <f t="shared" si="11"/>
        <v>0</v>
      </c>
      <c r="K42" s="18">
        <f>K55+R79+K68+K80+K93+K105+K117+K215+K130+K227+K239+K251+K275+K287+K311+K324+K336+K397+K373+K433+K469</f>
        <v>0</v>
      </c>
      <c r="L42" s="18">
        <f>L55+S79+L68+L80+L93+L105+L117+L215+L130+L227+L239+L251+L275+L287+L311+L324+L336+L348+L372+L385+L397+L433+L469</f>
        <v>0</v>
      </c>
      <c r="M42" s="18">
        <f>M55+T79+M68+M80+M93+M105+M117+M215+M130+M227+M239+M251+M275+M287+M311+M324</f>
        <v>0</v>
      </c>
    </row>
    <row r="43" spans="1:17" ht="95.25" customHeight="1" x14ac:dyDescent="0.2">
      <c r="A43" s="77" t="s">
        <v>106</v>
      </c>
      <c r="B43" s="77" t="s">
        <v>12</v>
      </c>
      <c r="C43" s="77" t="s">
        <v>52</v>
      </c>
      <c r="D43" s="94">
        <v>18974</v>
      </c>
      <c r="E43" s="77" t="s">
        <v>18</v>
      </c>
      <c r="F43" s="77" t="s">
        <v>100</v>
      </c>
      <c r="G43" s="16" t="s">
        <v>72</v>
      </c>
      <c r="H43" s="6">
        <f>H44+H45+H46+H48+H49+H50+H51+H52+H53+H54+H55</f>
        <v>20898.7</v>
      </c>
      <c r="I43" s="6">
        <f>I44+I45+I46+I48+I49+I50</f>
        <v>0</v>
      </c>
      <c r="J43" s="6">
        <f>J44+J45+J46+J48+J49+J50</f>
        <v>0</v>
      </c>
      <c r="K43" s="6">
        <v>0</v>
      </c>
      <c r="L43" s="6">
        <f>L44+L45+3908.3+L48+L49+L50+L51+L52+L53+L54+L55</f>
        <v>20898.7</v>
      </c>
      <c r="M43" s="6">
        <v>0</v>
      </c>
      <c r="O43" s="7"/>
    </row>
    <row r="44" spans="1:17" ht="15.75" x14ac:dyDescent="0.2">
      <c r="A44" s="77"/>
      <c r="B44" s="77"/>
      <c r="C44" s="77"/>
      <c r="D44" s="93"/>
      <c r="E44" s="77"/>
      <c r="F44" s="77"/>
      <c r="G44" s="16" t="s">
        <v>0</v>
      </c>
      <c r="H44" s="1">
        <v>279.3</v>
      </c>
      <c r="I44" s="1">
        <v>0</v>
      </c>
      <c r="J44" s="1">
        <v>0</v>
      </c>
      <c r="K44" s="1">
        <v>0</v>
      </c>
      <c r="L44" s="1">
        <v>279.3</v>
      </c>
      <c r="M44" s="1">
        <v>0</v>
      </c>
    </row>
    <row r="45" spans="1:17" ht="15.75" x14ac:dyDescent="0.2">
      <c r="A45" s="77"/>
      <c r="B45" s="77"/>
      <c r="C45" s="77"/>
      <c r="D45" s="93"/>
      <c r="E45" s="77"/>
      <c r="F45" s="77"/>
      <c r="G45" s="16" t="s">
        <v>5</v>
      </c>
      <c r="H45" s="1">
        <v>7999</v>
      </c>
      <c r="I45" s="1">
        <v>0</v>
      </c>
      <c r="J45" s="1">
        <v>0</v>
      </c>
      <c r="K45" s="1">
        <v>0</v>
      </c>
      <c r="L45" s="1">
        <v>7999</v>
      </c>
      <c r="M45" s="1">
        <v>0</v>
      </c>
      <c r="O45" s="7"/>
    </row>
    <row r="46" spans="1:17" ht="15.75" x14ac:dyDescent="0.2">
      <c r="A46" s="77"/>
      <c r="B46" s="77"/>
      <c r="C46" s="77"/>
      <c r="D46" s="93"/>
      <c r="E46" s="77"/>
      <c r="F46" s="77"/>
      <c r="G46" s="16" t="s">
        <v>75</v>
      </c>
      <c r="H46" s="1">
        <f>3908.3</f>
        <v>3908.3</v>
      </c>
      <c r="I46" s="1">
        <v>0</v>
      </c>
      <c r="J46" s="1">
        <v>0</v>
      </c>
      <c r="K46" s="1">
        <v>0</v>
      </c>
      <c r="L46" s="1">
        <v>3908.3</v>
      </c>
      <c r="M46" s="14">
        <v>0</v>
      </c>
      <c r="O46" s="7"/>
    </row>
    <row r="47" spans="1:17" ht="45" x14ac:dyDescent="0.2">
      <c r="A47" s="77"/>
      <c r="B47" s="77"/>
      <c r="C47" s="77"/>
      <c r="D47" s="93"/>
      <c r="E47" s="77"/>
      <c r="F47" s="77"/>
      <c r="G47" s="17" t="s">
        <v>76</v>
      </c>
      <c r="H47" s="9">
        <f>J47+K47+L47+M47</f>
        <v>3908.3</v>
      </c>
      <c r="I47" s="9">
        <v>0</v>
      </c>
      <c r="J47" s="9">
        <v>0</v>
      </c>
      <c r="K47" s="9">
        <v>0</v>
      </c>
      <c r="L47" s="9">
        <v>3908.3</v>
      </c>
      <c r="M47" s="10">
        <v>0</v>
      </c>
      <c r="O47" s="7"/>
    </row>
    <row r="48" spans="1:17" ht="15.75" x14ac:dyDescent="0.2">
      <c r="A48" s="77"/>
      <c r="B48" s="77"/>
      <c r="C48" s="77"/>
      <c r="D48" s="93"/>
      <c r="E48" s="77"/>
      <c r="F48" s="77"/>
      <c r="G48" s="16" t="s">
        <v>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</row>
    <row r="49" spans="1:15" ht="15.75" x14ac:dyDescent="0.2">
      <c r="A49" s="77"/>
      <c r="B49" s="77"/>
      <c r="C49" s="77"/>
      <c r="D49" s="93"/>
      <c r="E49" s="77"/>
      <c r="F49" s="77"/>
      <c r="G49" s="16" t="s">
        <v>3</v>
      </c>
      <c r="H49" s="1">
        <f t="shared" ref="H49:H55" si="12">J49+K49+L49+M49</f>
        <v>7695.7</v>
      </c>
      <c r="I49" s="1">
        <v>0</v>
      </c>
      <c r="J49" s="1">
        <v>0</v>
      </c>
      <c r="K49" s="1">
        <v>0</v>
      </c>
      <c r="L49" s="1">
        <v>7695.7</v>
      </c>
      <c r="M49" s="1">
        <v>0</v>
      </c>
      <c r="O49" s="7"/>
    </row>
    <row r="50" spans="1:15" ht="15.75" x14ac:dyDescent="0.2">
      <c r="A50" s="77"/>
      <c r="B50" s="77"/>
      <c r="C50" s="77"/>
      <c r="D50" s="93"/>
      <c r="E50" s="77"/>
      <c r="F50" s="77"/>
      <c r="G50" s="16" t="s">
        <v>4</v>
      </c>
      <c r="H50" s="1">
        <f t="shared" si="12"/>
        <v>1016.4</v>
      </c>
      <c r="I50" s="1">
        <v>0</v>
      </c>
      <c r="J50" s="1">
        <v>0</v>
      </c>
      <c r="K50" s="1">
        <v>0</v>
      </c>
      <c r="L50" s="1">
        <v>1016.4</v>
      </c>
      <c r="M50" s="1">
        <v>0</v>
      </c>
    </row>
    <row r="51" spans="1:15" ht="15.75" x14ac:dyDescent="0.2">
      <c r="A51" s="77"/>
      <c r="B51" s="77"/>
      <c r="C51" s="77"/>
      <c r="D51" s="93"/>
      <c r="E51" s="77"/>
      <c r="F51" s="77"/>
      <c r="G51" s="16" t="s">
        <v>23</v>
      </c>
      <c r="H51" s="1">
        <f t="shared" si="12"/>
        <v>0</v>
      </c>
      <c r="I51" s="1">
        <v>0</v>
      </c>
      <c r="J51" s="1">
        <v>0</v>
      </c>
      <c r="K51" s="1">
        <v>0</v>
      </c>
      <c r="L51" s="1">
        <f>1067.3-1067.3+1067.3-1067.3</f>
        <v>0</v>
      </c>
      <c r="M51" s="1">
        <v>0</v>
      </c>
    </row>
    <row r="52" spans="1:15" ht="15.75" x14ac:dyDescent="0.2">
      <c r="A52" s="77"/>
      <c r="B52" s="77"/>
      <c r="C52" s="77"/>
      <c r="D52" s="93"/>
      <c r="E52" s="77"/>
      <c r="F52" s="77"/>
      <c r="G52" s="16" t="s">
        <v>31</v>
      </c>
      <c r="H52" s="1">
        <f t="shared" si="12"/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5" ht="15.75" x14ac:dyDescent="0.2">
      <c r="A53" s="77"/>
      <c r="B53" s="77"/>
      <c r="C53" s="77"/>
      <c r="D53" s="93"/>
      <c r="E53" s="77"/>
      <c r="F53" s="77"/>
      <c r="G53" s="16" t="s">
        <v>32</v>
      </c>
      <c r="H53" s="1">
        <f t="shared" si="12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5" ht="15.75" x14ac:dyDescent="0.2">
      <c r="A54" s="77"/>
      <c r="B54" s="77"/>
      <c r="C54" s="77"/>
      <c r="D54" s="93"/>
      <c r="E54" s="77"/>
      <c r="F54" s="77"/>
      <c r="G54" s="16" t="s">
        <v>33</v>
      </c>
      <c r="H54" s="1">
        <f t="shared" si="12"/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5" ht="15.75" x14ac:dyDescent="0.2">
      <c r="A55" s="77"/>
      <c r="B55" s="77"/>
      <c r="C55" s="77"/>
      <c r="D55" s="93"/>
      <c r="E55" s="77"/>
      <c r="F55" s="77"/>
      <c r="G55" s="16" t="s">
        <v>34</v>
      </c>
      <c r="H55" s="1">
        <f t="shared" si="12"/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5" ht="95.25" customHeight="1" x14ac:dyDescent="0.2">
      <c r="A56" s="77" t="s">
        <v>39</v>
      </c>
      <c r="B56" s="77" t="s">
        <v>12</v>
      </c>
      <c r="C56" s="77" t="s">
        <v>13</v>
      </c>
      <c r="D56" s="93">
        <v>933982.1</v>
      </c>
      <c r="E56" s="77" t="s">
        <v>50</v>
      </c>
      <c r="F56" s="77" t="s">
        <v>113</v>
      </c>
      <c r="G56" s="16" t="s">
        <v>72</v>
      </c>
      <c r="H56" s="6">
        <f>H57+H59+H60+H61+H62+H63+H64</f>
        <v>89901.1</v>
      </c>
      <c r="I56" s="6">
        <f>I57+I59+I60+I61+I62+I63</f>
        <v>0</v>
      </c>
      <c r="J56" s="6">
        <f>J57+J59+J60+J61+J62+J63</f>
        <v>0</v>
      </c>
      <c r="K56" s="6">
        <f>K57+K59+K60+K61+K62+K63</f>
        <v>0</v>
      </c>
      <c r="L56" s="6">
        <f>L59+L60+L61+L62+L63+2524.5+L64</f>
        <v>89901.1</v>
      </c>
      <c r="M56" s="6">
        <f>M57+M59+M60+M61+M62+M63</f>
        <v>0</v>
      </c>
    </row>
    <row r="57" spans="1:15" ht="15.75" x14ac:dyDescent="0.2">
      <c r="A57" s="77"/>
      <c r="B57" s="77"/>
      <c r="C57" s="77"/>
      <c r="D57" s="93"/>
      <c r="E57" s="77"/>
      <c r="F57" s="77"/>
      <c r="G57" s="16" t="s">
        <v>77</v>
      </c>
      <c r="H57" s="1">
        <v>2524.5</v>
      </c>
      <c r="I57" s="1">
        <v>0</v>
      </c>
      <c r="J57" s="1">
        <v>0</v>
      </c>
      <c r="K57" s="1">
        <v>0</v>
      </c>
      <c r="L57" s="1">
        <v>2524.5</v>
      </c>
      <c r="M57" s="14">
        <v>0</v>
      </c>
    </row>
    <row r="58" spans="1:15" ht="45" x14ac:dyDescent="0.2">
      <c r="A58" s="77"/>
      <c r="B58" s="77"/>
      <c r="C58" s="77"/>
      <c r="D58" s="93"/>
      <c r="E58" s="77"/>
      <c r="F58" s="77"/>
      <c r="G58" s="8" t="s">
        <v>76</v>
      </c>
      <c r="H58" s="9">
        <f>J58+K58+L58+M58</f>
        <v>1837.2</v>
      </c>
      <c r="I58" s="9">
        <v>0</v>
      </c>
      <c r="J58" s="9">
        <v>0</v>
      </c>
      <c r="K58" s="9">
        <v>0</v>
      </c>
      <c r="L58" s="9">
        <v>1837.2</v>
      </c>
      <c r="M58" s="10">
        <v>0</v>
      </c>
    </row>
    <row r="59" spans="1:15" ht="15.75" x14ac:dyDescent="0.2">
      <c r="A59" s="77"/>
      <c r="B59" s="77"/>
      <c r="C59" s="77"/>
      <c r="D59" s="93"/>
      <c r="E59" s="77"/>
      <c r="F59" s="77"/>
      <c r="G59" s="16" t="s">
        <v>5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</row>
    <row r="60" spans="1:15" ht="15.75" x14ac:dyDescent="0.25">
      <c r="A60" s="77"/>
      <c r="B60" s="77"/>
      <c r="C60" s="77"/>
      <c r="D60" s="93"/>
      <c r="E60" s="77"/>
      <c r="F60" s="77"/>
      <c r="G60" s="16" t="s">
        <v>1</v>
      </c>
      <c r="H60" s="1">
        <f>J60+K60+L60+M60</f>
        <v>9700</v>
      </c>
      <c r="I60" s="18">
        <v>0</v>
      </c>
      <c r="J60" s="18">
        <v>0</v>
      </c>
      <c r="K60" s="18">
        <v>0</v>
      </c>
      <c r="L60" s="1">
        <v>9700</v>
      </c>
      <c r="M60" s="1">
        <v>0</v>
      </c>
    </row>
    <row r="61" spans="1:15" ht="15.75" x14ac:dyDescent="0.2">
      <c r="A61" s="77"/>
      <c r="B61" s="77"/>
      <c r="C61" s="77"/>
      <c r="D61" s="93"/>
      <c r="E61" s="77"/>
      <c r="F61" s="77"/>
      <c r="G61" s="16" t="s">
        <v>2</v>
      </c>
      <c r="H61" s="1">
        <f>J61+K61+L61+M61</f>
        <v>55770.7</v>
      </c>
      <c r="I61" s="1">
        <v>0</v>
      </c>
      <c r="J61" s="1">
        <v>0</v>
      </c>
      <c r="K61" s="1">
        <v>0</v>
      </c>
      <c r="L61" s="1">
        <v>55770.7</v>
      </c>
      <c r="M61" s="1">
        <v>0</v>
      </c>
    </row>
    <row r="62" spans="1:15" ht="15.75" x14ac:dyDescent="0.2">
      <c r="A62" s="77"/>
      <c r="B62" s="77"/>
      <c r="C62" s="77"/>
      <c r="D62" s="93"/>
      <c r="E62" s="77"/>
      <c r="F62" s="77"/>
      <c r="G62" s="16" t="s">
        <v>3</v>
      </c>
      <c r="H62" s="1">
        <f>J62+K62+L62+M62</f>
        <v>20706</v>
      </c>
      <c r="I62" s="1">
        <v>0</v>
      </c>
      <c r="J62" s="1">
        <v>0</v>
      </c>
      <c r="K62" s="1">
        <v>0</v>
      </c>
      <c r="L62" s="1">
        <f>23684.2-528.2-2450</f>
        <v>20706</v>
      </c>
      <c r="M62" s="1">
        <v>0</v>
      </c>
    </row>
    <row r="63" spans="1:15" ht="15.75" x14ac:dyDescent="0.2">
      <c r="A63" s="77"/>
      <c r="B63" s="77"/>
      <c r="C63" s="77"/>
      <c r="D63" s="93"/>
      <c r="E63" s="77"/>
      <c r="F63" s="77"/>
      <c r="G63" s="16" t="s">
        <v>4</v>
      </c>
      <c r="H63" s="1">
        <f>J63+K63+L63+M63</f>
        <v>1153.0999999999999</v>
      </c>
      <c r="I63" s="1">
        <v>0</v>
      </c>
      <c r="J63" s="1">
        <v>0</v>
      </c>
      <c r="K63" s="1">
        <v>0</v>
      </c>
      <c r="L63" s="1">
        <v>1153.0999999999999</v>
      </c>
      <c r="M63" s="1">
        <v>0</v>
      </c>
    </row>
    <row r="64" spans="1:15" ht="15.75" x14ac:dyDescent="0.2">
      <c r="A64" s="77"/>
      <c r="B64" s="77"/>
      <c r="C64" s="77"/>
      <c r="D64" s="93"/>
      <c r="E64" s="77"/>
      <c r="F64" s="77"/>
      <c r="G64" s="16" t="s">
        <v>23</v>
      </c>
      <c r="H64" s="1">
        <f>J64+K64+L64+M64</f>
        <v>46.800000000000004</v>
      </c>
      <c r="I64" s="1">
        <v>0</v>
      </c>
      <c r="J64" s="1">
        <v>0</v>
      </c>
      <c r="K64" s="1">
        <v>0</v>
      </c>
      <c r="L64" s="1">
        <f>49.2-2.4</f>
        <v>46.800000000000004</v>
      </c>
      <c r="M64" s="1">
        <v>0</v>
      </c>
    </row>
    <row r="65" spans="1:13" ht="15.75" x14ac:dyDescent="0.2">
      <c r="A65" s="77"/>
      <c r="B65" s="77"/>
      <c r="C65" s="77"/>
      <c r="D65" s="93"/>
      <c r="E65" s="77"/>
      <c r="F65" s="77"/>
      <c r="G65" s="16" t="s">
        <v>31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3" ht="15.75" x14ac:dyDescent="0.2">
      <c r="A66" s="77"/>
      <c r="B66" s="77"/>
      <c r="C66" s="77"/>
      <c r="D66" s="93"/>
      <c r="E66" s="77"/>
      <c r="F66" s="77"/>
      <c r="G66" s="16" t="s">
        <v>32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3" ht="15.75" x14ac:dyDescent="0.2">
      <c r="A67" s="77"/>
      <c r="B67" s="77"/>
      <c r="C67" s="77"/>
      <c r="D67" s="93"/>
      <c r="E67" s="77"/>
      <c r="F67" s="77"/>
      <c r="G67" s="16" t="s">
        <v>33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 ht="15.75" x14ac:dyDescent="0.2">
      <c r="A68" s="77"/>
      <c r="B68" s="77"/>
      <c r="C68" s="77"/>
      <c r="D68" s="93"/>
      <c r="E68" s="77"/>
      <c r="F68" s="77"/>
      <c r="G68" s="16" t="s">
        <v>34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 ht="96" customHeight="1" x14ac:dyDescent="0.2">
      <c r="A69" s="77" t="s">
        <v>40</v>
      </c>
      <c r="B69" s="77" t="s">
        <v>12</v>
      </c>
      <c r="C69" s="77" t="s">
        <v>146</v>
      </c>
      <c r="D69" s="77">
        <v>5540</v>
      </c>
      <c r="E69" s="77" t="s">
        <v>0</v>
      </c>
      <c r="F69" s="77" t="s">
        <v>0</v>
      </c>
      <c r="G69" s="16" t="s">
        <v>72</v>
      </c>
      <c r="H69" s="6">
        <v>5540</v>
      </c>
      <c r="I69" s="6">
        <v>0</v>
      </c>
      <c r="J69" s="6">
        <v>0</v>
      </c>
      <c r="K69" s="6">
        <v>5000</v>
      </c>
      <c r="L69" s="6">
        <v>540</v>
      </c>
      <c r="M69" s="6">
        <v>0</v>
      </c>
    </row>
    <row r="70" spans="1:13" ht="15.75" x14ac:dyDescent="0.2">
      <c r="A70" s="77"/>
      <c r="B70" s="77"/>
      <c r="C70" s="77"/>
      <c r="D70" s="77"/>
      <c r="E70" s="77"/>
      <c r="F70" s="77"/>
      <c r="G70" s="16" t="s">
        <v>0</v>
      </c>
      <c r="H70" s="1">
        <v>5540</v>
      </c>
      <c r="I70" s="1">
        <v>0</v>
      </c>
      <c r="J70" s="1">
        <v>0</v>
      </c>
      <c r="K70" s="1">
        <v>5000</v>
      </c>
      <c r="L70" s="1">
        <v>540</v>
      </c>
      <c r="M70" s="1">
        <v>0</v>
      </c>
    </row>
    <row r="71" spans="1:13" ht="15.75" x14ac:dyDescent="0.2">
      <c r="A71" s="77"/>
      <c r="B71" s="77"/>
      <c r="C71" s="77"/>
      <c r="D71" s="77"/>
      <c r="E71" s="77"/>
      <c r="F71" s="77"/>
      <c r="G71" s="16" t="s">
        <v>5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</row>
    <row r="72" spans="1:13" ht="15.75" x14ac:dyDescent="0.2">
      <c r="A72" s="77"/>
      <c r="B72" s="77"/>
      <c r="C72" s="77"/>
      <c r="D72" s="77"/>
      <c r="E72" s="77"/>
      <c r="F72" s="77"/>
      <c r="G72" s="16" t="s">
        <v>1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</row>
    <row r="73" spans="1:13" ht="15.75" x14ac:dyDescent="0.2">
      <c r="A73" s="77"/>
      <c r="B73" s="77"/>
      <c r="C73" s="77"/>
      <c r="D73" s="77"/>
      <c r="E73" s="77"/>
      <c r="F73" s="77"/>
      <c r="G73" s="16" t="s">
        <v>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3" ht="15.75" x14ac:dyDescent="0.2">
      <c r="A74" s="77"/>
      <c r="B74" s="77"/>
      <c r="C74" s="77"/>
      <c r="D74" s="77"/>
      <c r="E74" s="77"/>
      <c r="F74" s="77"/>
      <c r="G74" s="16" t="s">
        <v>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 ht="15.75" x14ac:dyDescent="0.2">
      <c r="A75" s="77"/>
      <c r="B75" s="77"/>
      <c r="C75" s="77"/>
      <c r="D75" s="77"/>
      <c r="E75" s="77"/>
      <c r="F75" s="77"/>
      <c r="G75" s="16" t="s">
        <v>4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 ht="15.75" x14ac:dyDescent="0.2">
      <c r="A76" s="77"/>
      <c r="B76" s="77"/>
      <c r="C76" s="77"/>
      <c r="D76" s="77"/>
      <c r="E76" s="77"/>
      <c r="F76" s="77"/>
      <c r="G76" s="16" t="s">
        <v>23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 ht="15.75" x14ac:dyDescent="0.2">
      <c r="A77" s="77"/>
      <c r="B77" s="77"/>
      <c r="C77" s="77"/>
      <c r="D77" s="77"/>
      <c r="E77" s="77"/>
      <c r="F77" s="77"/>
      <c r="G77" s="16" t="s">
        <v>31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 ht="15.75" x14ac:dyDescent="0.2">
      <c r="A78" s="77"/>
      <c r="B78" s="77"/>
      <c r="C78" s="77"/>
      <c r="D78" s="77"/>
      <c r="E78" s="77"/>
      <c r="F78" s="77"/>
      <c r="G78" s="16" t="s">
        <v>32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 ht="15.75" x14ac:dyDescent="0.2">
      <c r="A79" s="77"/>
      <c r="B79" s="77"/>
      <c r="C79" s="77"/>
      <c r="D79" s="77"/>
      <c r="E79" s="77"/>
      <c r="F79" s="77"/>
      <c r="G79" s="16" t="s">
        <v>33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 ht="15.75" x14ac:dyDescent="0.2">
      <c r="A80" s="77"/>
      <c r="B80" s="77"/>
      <c r="C80" s="77"/>
      <c r="D80" s="77"/>
      <c r="E80" s="77"/>
      <c r="F80" s="77"/>
      <c r="G80" s="16" t="s">
        <v>34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5" ht="96" customHeight="1" x14ac:dyDescent="0.2">
      <c r="A81" s="77" t="s">
        <v>161</v>
      </c>
      <c r="B81" s="77" t="s">
        <v>14</v>
      </c>
      <c r="C81" s="77" t="s">
        <v>147</v>
      </c>
      <c r="D81" s="77">
        <v>1048500</v>
      </c>
      <c r="E81" s="77" t="s">
        <v>18</v>
      </c>
      <c r="F81" s="77" t="s">
        <v>109</v>
      </c>
      <c r="G81" s="16" t="s">
        <v>72</v>
      </c>
      <c r="H81" s="6">
        <f>H82+H83+H85+H86+H87+H88+H89</f>
        <v>103147.9</v>
      </c>
      <c r="I81" s="6">
        <v>2495.1</v>
      </c>
      <c r="J81" s="6">
        <v>98793.9</v>
      </c>
      <c r="K81" s="6">
        <f>K82+K83+K85+K86+K87+K88</f>
        <v>0</v>
      </c>
      <c r="L81" s="6">
        <f>L82+L85+L86+L87+L88+1200</f>
        <v>4354</v>
      </c>
      <c r="M81" s="6">
        <v>0</v>
      </c>
    </row>
    <row r="82" spans="1:15" ht="15.75" x14ac:dyDescent="0.2">
      <c r="A82" s="77"/>
      <c r="B82" s="77"/>
      <c r="C82" s="77"/>
      <c r="D82" s="77"/>
      <c r="E82" s="77"/>
      <c r="F82" s="77"/>
      <c r="G82" s="16" t="s">
        <v>0</v>
      </c>
      <c r="H82" s="1">
        <f>J82+K82+L82+M82</f>
        <v>101289</v>
      </c>
      <c r="I82" s="1">
        <v>2495.1</v>
      </c>
      <c r="J82" s="1">
        <v>98793.9</v>
      </c>
      <c r="K82" s="1">
        <v>0</v>
      </c>
      <c r="L82" s="1">
        <v>2495.1</v>
      </c>
      <c r="M82" s="1">
        <v>0</v>
      </c>
      <c r="O82" s="19"/>
    </row>
    <row r="83" spans="1:15" ht="15.75" x14ac:dyDescent="0.2">
      <c r="A83" s="77"/>
      <c r="B83" s="77"/>
      <c r="C83" s="77"/>
      <c r="D83" s="77"/>
      <c r="E83" s="77"/>
      <c r="F83" s="77"/>
      <c r="G83" s="16" t="s">
        <v>5</v>
      </c>
      <c r="H83" s="1">
        <v>1200</v>
      </c>
      <c r="I83" s="1">
        <v>0</v>
      </c>
      <c r="J83" s="1">
        <v>0</v>
      </c>
      <c r="K83" s="1">
        <v>0</v>
      </c>
      <c r="L83" s="14">
        <v>1200</v>
      </c>
      <c r="M83" s="14">
        <v>0</v>
      </c>
      <c r="O83" s="7"/>
    </row>
    <row r="84" spans="1:15" ht="45" x14ac:dyDescent="0.2">
      <c r="A84" s="77"/>
      <c r="B84" s="77"/>
      <c r="C84" s="77"/>
      <c r="D84" s="77"/>
      <c r="E84" s="77"/>
      <c r="F84" s="77"/>
      <c r="G84" s="17" t="s">
        <v>76</v>
      </c>
      <c r="H84" s="9">
        <f>K84+L84+M84+J84</f>
        <v>1200</v>
      </c>
      <c r="I84" s="9">
        <v>0</v>
      </c>
      <c r="J84" s="9">
        <v>0</v>
      </c>
      <c r="K84" s="9">
        <v>0</v>
      </c>
      <c r="L84" s="10">
        <v>1200</v>
      </c>
      <c r="M84" s="10">
        <v>0</v>
      </c>
      <c r="O84" s="7"/>
    </row>
    <row r="85" spans="1:15" ht="15.75" x14ac:dyDescent="0.2">
      <c r="A85" s="77"/>
      <c r="B85" s="77"/>
      <c r="C85" s="77"/>
      <c r="D85" s="77"/>
      <c r="E85" s="77"/>
      <c r="F85" s="77"/>
      <c r="G85" s="16" t="s">
        <v>1</v>
      </c>
      <c r="H85" s="1">
        <f>K85+L85+M85+J85</f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</row>
    <row r="86" spans="1:15" ht="15.75" x14ac:dyDescent="0.2">
      <c r="A86" s="77"/>
      <c r="B86" s="77"/>
      <c r="C86" s="77"/>
      <c r="D86" s="77"/>
      <c r="E86" s="77"/>
      <c r="F86" s="77"/>
      <c r="G86" s="16" t="s">
        <v>2</v>
      </c>
      <c r="H86" s="1">
        <f>J86+K86+L86+M86</f>
        <v>600</v>
      </c>
      <c r="I86" s="1">
        <v>0</v>
      </c>
      <c r="J86" s="1">
        <v>0</v>
      </c>
      <c r="K86" s="1">
        <v>0</v>
      </c>
      <c r="L86" s="1">
        <v>600</v>
      </c>
      <c r="M86" s="1">
        <v>0</v>
      </c>
    </row>
    <row r="87" spans="1:15" ht="15.75" x14ac:dyDescent="0.2">
      <c r="A87" s="77"/>
      <c r="B87" s="77"/>
      <c r="C87" s="77"/>
      <c r="D87" s="77"/>
      <c r="E87" s="77"/>
      <c r="F87" s="77"/>
      <c r="G87" s="16" t="s">
        <v>3</v>
      </c>
      <c r="H87" s="1">
        <f>J87+K87+L87+M87</f>
        <v>35.5</v>
      </c>
      <c r="I87" s="1">
        <v>0</v>
      </c>
      <c r="J87" s="1">
        <v>0</v>
      </c>
      <c r="K87" s="1">
        <v>0</v>
      </c>
      <c r="L87" s="1">
        <v>35.5</v>
      </c>
      <c r="M87" s="1">
        <v>0</v>
      </c>
      <c r="O87" s="7"/>
    </row>
    <row r="88" spans="1:15" ht="15.75" x14ac:dyDescent="0.2">
      <c r="A88" s="77"/>
      <c r="B88" s="77"/>
      <c r="C88" s="77"/>
      <c r="D88" s="77"/>
      <c r="E88" s="77"/>
      <c r="F88" s="77"/>
      <c r="G88" s="16" t="s">
        <v>4</v>
      </c>
      <c r="H88" s="1">
        <f>J88+K88+L88+M88</f>
        <v>23.4</v>
      </c>
      <c r="I88" s="1">
        <v>0</v>
      </c>
      <c r="J88" s="1">
        <v>0</v>
      </c>
      <c r="K88" s="1">
        <v>0</v>
      </c>
      <c r="L88" s="1">
        <v>23.4</v>
      </c>
      <c r="M88" s="1">
        <v>0</v>
      </c>
      <c r="O88" s="7"/>
    </row>
    <row r="89" spans="1:15" ht="15.75" x14ac:dyDescent="0.2">
      <c r="A89" s="77"/>
      <c r="B89" s="77"/>
      <c r="C89" s="77"/>
      <c r="D89" s="77"/>
      <c r="E89" s="77"/>
      <c r="F89" s="77"/>
      <c r="G89" s="16" t="s">
        <v>23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O89" s="7"/>
    </row>
    <row r="90" spans="1:15" ht="15.75" x14ac:dyDescent="0.2">
      <c r="A90" s="77"/>
      <c r="B90" s="77"/>
      <c r="C90" s="77"/>
      <c r="D90" s="77"/>
      <c r="E90" s="77"/>
      <c r="F90" s="77"/>
      <c r="G90" s="16" t="s">
        <v>31</v>
      </c>
      <c r="H90" s="1">
        <f>K90+L90</f>
        <v>221.5</v>
      </c>
      <c r="I90" s="1">
        <v>0</v>
      </c>
      <c r="J90" s="1">
        <v>0</v>
      </c>
      <c r="K90" s="1">
        <v>0</v>
      </c>
      <c r="L90" s="1">
        <v>221.5</v>
      </c>
      <c r="M90" s="1">
        <v>0</v>
      </c>
      <c r="O90" s="7"/>
    </row>
    <row r="91" spans="1:15" ht="15.75" x14ac:dyDescent="0.2">
      <c r="A91" s="77"/>
      <c r="B91" s="77"/>
      <c r="C91" s="77"/>
      <c r="D91" s="77"/>
      <c r="E91" s="77"/>
      <c r="F91" s="77"/>
      <c r="G91" s="16" t="s">
        <v>32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7"/>
    </row>
    <row r="92" spans="1:15" ht="15.75" x14ac:dyDescent="0.2">
      <c r="A92" s="77"/>
      <c r="B92" s="77"/>
      <c r="C92" s="77"/>
      <c r="D92" s="77"/>
      <c r="E92" s="77"/>
      <c r="F92" s="77"/>
      <c r="G92" s="16" t="s">
        <v>33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O92" s="7"/>
    </row>
    <row r="93" spans="1:15" ht="15.75" x14ac:dyDescent="0.2">
      <c r="A93" s="77"/>
      <c r="B93" s="77"/>
      <c r="C93" s="77"/>
      <c r="D93" s="77"/>
      <c r="E93" s="77"/>
      <c r="F93" s="77"/>
      <c r="G93" s="16" t="s">
        <v>34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O93" s="7"/>
    </row>
    <row r="94" spans="1:15" ht="94.5" customHeight="1" x14ac:dyDescent="0.2">
      <c r="A94" s="77" t="s">
        <v>41</v>
      </c>
      <c r="B94" s="77" t="s">
        <v>12</v>
      </c>
      <c r="C94" s="77" t="s">
        <v>15</v>
      </c>
      <c r="D94" s="77">
        <v>26446</v>
      </c>
      <c r="E94" s="77" t="s">
        <v>18</v>
      </c>
      <c r="F94" s="77" t="s">
        <v>101</v>
      </c>
      <c r="G94" s="16" t="s">
        <v>72</v>
      </c>
      <c r="H94" s="6">
        <f>H95+H96+H97+H98+H99+H100</f>
        <v>12272.3</v>
      </c>
      <c r="I94" s="6">
        <f>I95+I96+I97+I98+I99+I100</f>
        <v>0</v>
      </c>
      <c r="J94" s="6">
        <v>0</v>
      </c>
      <c r="K94" s="6">
        <v>9842.7999999999993</v>
      </c>
      <c r="L94" s="6">
        <f>L95+L96+L97+L98+L99+L100</f>
        <v>2429.5</v>
      </c>
      <c r="M94" s="6">
        <v>0</v>
      </c>
    </row>
    <row r="95" spans="1:15" ht="15.75" x14ac:dyDescent="0.2">
      <c r="A95" s="77"/>
      <c r="B95" s="77"/>
      <c r="C95" s="77"/>
      <c r="D95" s="77"/>
      <c r="E95" s="77"/>
      <c r="F95" s="77"/>
      <c r="G95" s="16" t="s">
        <v>0</v>
      </c>
      <c r="H95" s="1">
        <f>J95+K95+L95+M95</f>
        <v>12243.8</v>
      </c>
      <c r="I95" s="1">
        <f>I96+I97+I98+I99+I100</f>
        <v>0</v>
      </c>
      <c r="J95" s="1">
        <v>0</v>
      </c>
      <c r="K95" s="1">
        <v>9842.7999999999993</v>
      </c>
      <c r="L95" s="1">
        <v>2401</v>
      </c>
      <c r="M95" s="1">
        <v>0</v>
      </c>
    </row>
    <row r="96" spans="1:15" ht="15.75" x14ac:dyDescent="0.2">
      <c r="A96" s="77"/>
      <c r="B96" s="77"/>
      <c r="C96" s="77"/>
      <c r="D96" s="77"/>
      <c r="E96" s="77"/>
      <c r="F96" s="77"/>
      <c r="G96" s="16" t="s">
        <v>5</v>
      </c>
      <c r="H96" s="52">
        <v>17.5</v>
      </c>
      <c r="I96" s="14">
        <v>0</v>
      </c>
      <c r="J96" s="14">
        <v>0</v>
      </c>
      <c r="K96" s="14">
        <v>0</v>
      </c>
      <c r="L96" s="52">
        <v>17.5</v>
      </c>
      <c r="M96" s="14">
        <v>0</v>
      </c>
    </row>
    <row r="97" spans="1:15" ht="15.75" x14ac:dyDescent="0.2">
      <c r="A97" s="77"/>
      <c r="B97" s="77"/>
      <c r="C97" s="77"/>
      <c r="D97" s="77"/>
      <c r="E97" s="77"/>
      <c r="F97" s="77"/>
      <c r="G97" s="16" t="s">
        <v>1</v>
      </c>
      <c r="H97" s="14">
        <v>11</v>
      </c>
      <c r="I97" s="14">
        <v>0</v>
      </c>
      <c r="J97" s="14">
        <v>0</v>
      </c>
      <c r="K97" s="14">
        <v>0</v>
      </c>
      <c r="L97" s="14">
        <v>11</v>
      </c>
      <c r="M97" s="14">
        <v>0</v>
      </c>
    </row>
    <row r="98" spans="1:15" ht="15.75" x14ac:dyDescent="0.2">
      <c r="A98" s="77"/>
      <c r="B98" s="77"/>
      <c r="C98" s="77"/>
      <c r="D98" s="77"/>
      <c r="E98" s="77"/>
      <c r="F98" s="77"/>
      <c r="G98" s="16" t="s">
        <v>2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</row>
    <row r="99" spans="1:15" ht="15.75" x14ac:dyDescent="0.2">
      <c r="A99" s="77"/>
      <c r="B99" s="77"/>
      <c r="C99" s="77"/>
      <c r="D99" s="77"/>
      <c r="E99" s="77"/>
      <c r="F99" s="77"/>
      <c r="G99" s="16" t="s">
        <v>3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</row>
    <row r="100" spans="1:15" ht="15.75" x14ac:dyDescent="0.2">
      <c r="A100" s="77"/>
      <c r="B100" s="77"/>
      <c r="C100" s="77"/>
      <c r="D100" s="77"/>
      <c r="E100" s="77"/>
      <c r="F100" s="77"/>
      <c r="G100" s="16" t="s">
        <v>4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</row>
    <row r="101" spans="1:15" ht="15.75" x14ac:dyDescent="0.2">
      <c r="A101" s="77"/>
      <c r="B101" s="77"/>
      <c r="C101" s="77"/>
      <c r="D101" s="77"/>
      <c r="E101" s="77"/>
      <c r="F101" s="77"/>
      <c r="G101" s="16" t="s">
        <v>23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</row>
    <row r="102" spans="1:15" ht="15.75" x14ac:dyDescent="0.2">
      <c r="A102" s="77"/>
      <c r="B102" s="77"/>
      <c r="C102" s="77"/>
      <c r="D102" s="77"/>
      <c r="E102" s="77"/>
      <c r="F102" s="77"/>
      <c r="G102" s="16" t="s">
        <v>31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</row>
    <row r="103" spans="1:15" ht="15.75" x14ac:dyDescent="0.2">
      <c r="A103" s="77"/>
      <c r="B103" s="77"/>
      <c r="C103" s="77"/>
      <c r="D103" s="77"/>
      <c r="E103" s="77"/>
      <c r="F103" s="77"/>
      <c r="G103" s="16" t="s">
        <v>32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</row>
    <row r="104" spans="1:15" ht="15.75" x14ac:dyDescent="0.2">
      <c r="A104" s="77"/>
      <c r="B104" s="77"/>
      <c r="C104" s="77"/>
      <c r="D104" s="77"/>
      <c r="E104" s="77"/>
      <c r="F104" s="77"/>
      <c r="G104" s="16" t="s">
        <v>33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</row>
    <row r="105" spans="1:15" ht="15.75" x14ac:dyDescent="0.2">
      <c r="A105" s="77"/>
      <c r="B105" s="77"/>
      <c r="C105" s="77"/>
      <c r="D105" s="77"/>
      <c r="E105" s="77"/>
      <c r="F105" s="77"/>
      <c r="G105" s="16" t="s">
        <v>34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</row>
    <row r="106" spans="1:15" ht="96.75" customHeight="1" x14ac:dyDescent="0.2">
      <c r="A106" s="77" t="s">
        <v>42</v>
      </c>
      <c r="B106" s="77" t="s">
        <v>12</v>
      </c>
      <c r="C106" s="77" t="s">
        <v>16</v>
      </c>
      <c r="D106" s="77">
        <v>3488.1</v>
      </c>
      <c r="E106" s="77" t="s">
        <v>18</v>
      </c>
      <c r="F106" s="77" t="s">
        <v>64</v>
      </c>
      <c r="G106" s="16" t="s">
        <v>72</v>
      </c>
      <c r="H106" s="6">
        <f t="shared" ref="H106:M106" si="13">H107+H108+H109+H110+H111+H112</f>
        <v>3488.1</v>
      </c>
      <c r="I106" s="6">
        <f t="shared" si="13"/>
        <v>0</v>
      </c>
      <c r="J106" s="6">
        <f t="shared" si="13"/>
        <v>0</v>
      </c>
      <c r="K106" s="6">
        <f t="shared" si="13"/>
        <v>2692</v>
      </c>
      <c r="L106" s="6">
        <f t="shared" si="13"/>
        <v>796.1</v>
      </c>
      <c r="M106" s="6">
        <f t="shared" si="13"/>
        <v>0</v>
      </c>
      <c r="O106" s="7"/>
    </row>
    <row r="107" spans="1:15" ht="15.75" x14ac:dyDescent="0.2">
      <c r="A107" s="77"/>
      <c r="B107" s="77"/>
      <c r="C107" s="77"/>
      <c r="D107" s="77"/>
      <c r="E107" s="77"/>
      <c r="F107" s="77"/>
      <c r="G107" s="16" t="s">
        <v>0</v>
      </c>
      <c r="H107" s="1">
        <f>J107+K107+L107+M107</f>
        <v>3088.1</v>
      </c>
      <c r="I107" s="1">
        <v>0</v>
      </c>
      <c r="J107" s="1">
        <v>0</v>
      </c>
      <c r="K107" s="1">
        <v>2692</v>
      </c>
      <c r="L107" s="1">
        <v>396.1</v>
      </c>
      <c r="M107" s="1">
        <v>0</v>
      </c>
    </row>
    <row r="108" spans="1:15" ht="15.75" x14ac:dyDescent="0.2">
      <c r="A108" s="77"/>
      <c r="B108" s="77"/>
      <c r="C108" s="77"/>
      <c r="D108" s="77"/>
      <c r="E108" s="77"/>
      <c r="F108" s="77"/>
      <c r="G108" s="16" t="s">
        <v>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</row>
    <row r="109" spans="1:15" ht="15.75" x14ac:dyDescent="0.2">
      <c r="A109" s="77"/>
      <c r="B109" s="77"/>
      <c r="C109" s="77"/>
      <c r="D109" s="77"/>
      <c r="E109" s="77"/>
      <c r="F109" s="77"/>
      <c r="G109" s="16" t="s">
        <v>1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5" ht="15.75" x14ac:dyDescent="0.2">
      <c r="A110" s="77"/>
      <c r="B110" s="77"/>
      <c r="C110" s="77"/>
      <c r="D110" s="77"/>
      <c r="E110" s="77"/>
      <c r="F110" s="77"/>
      <c r="G110" s="16" t="s">
        <v>2</v>
      </c>
      <c r="H110" s="1">
        <f>J110+K110+L110+M110</f>
        <v>400</v>
      </c>
      <c r="I110" s="1">
        <v>0</v>
      </c>
      <c r="J110" s="1">
        <v>0</v>
      </c>
      <c r="K110" s="1">
        <v>0</v>
      </c>
      <c r="L110" s="1">
        <v>400</v>
      </c>
      <c r="M110" s="1">
        <v>0</v>
      </c>
    </row>
    <row r="111" spans="1:15" ht="15.75" x14ac:dyDescent="0.2">
      <c r="A111" s="77"/>
      <c r="B111" s="77"/>
      <c r="C111" s="77"/>
      <c r="D111" s="77"/>
      <c r="E111" s="77"/>
      <c r="F111" s="77"/>
      <c r="G111" s="16" t="s">
        <v>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75" x14ac:dyDescent="0.2">
      <c r="A112" s="77"/>
      <c r="B112" s="77"/>
      <c r="C112" s="77"/>
      <c r="D112" s="77"/>
      <c r="E112" s="77"/>
      <c r="F112" s="77"/>
      <c r="G112" s="16" t="s">
        <v>4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33" ht="15.75" x14ac:dyDescent="0.2">
      <c r="A113" s="77"/>
      <c r="B113" s="77"/>
      <c r="C113" s="77"/>
      <c r="D113" s="77"/>
      <c r="E113" s="77"/>
      <c r="F113" s="77"/>
      <c r="G113" s="16" t="s">
        <v>23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33" ht="15.75" x14ac:dyDescent="0.2">
      <c r="A114" s="77"/>
      <c r="B114" s="77"/>
      <c r="C114" s="77"/>
      <c r="D114" s="77"/>
      <c r="E114" s="77"/>
      <c r="F114" s="77"/>
      <c r="G114" s="16" t="s">
        <v>31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33" ht="15.75" x14ac:dyDescent="0.2">
      <c r="A115" s="77"/>
      <c r="B115" s="77"/>
      <c r="C115" s="77"/>
      <c r="D115" s="77"/>
      <c r="E115" s="77"/>
      <c r="F115" s="77"/>
      <c r="G115" s="16" t="s">
        <v>32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33" ht="15.75" x14ac:dyDescent="0.2">
      <c r="A116" s="77"/>
      <c r="B116" s="77"/>
      <c r="C116" s="77"/>
      <c r="D116" s="77"/>
      <c r="E116" s="77"/>
      <c r="F116" s="77"/>
      <c r="G116" s="16" t="s">
        <v>33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33" ht="15.75" x14ac:dyDescent="0.2">
      <c r="A117" s="77"/>
      <c r="B117" s="77"/>
      <c r="C117" s="77"/>
      <c r="D117" s="77"/>
      <c r="E117" s="77"/>
      <c r="F117" s="77"/>
      <c r="G117" s="16" t="s">
        <v>34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33" ht="95.25" customHeight="1" x14ac:dyDescent="0.2">
      <c r="A118" s="75" t="s">
        <v>105</v>
      </c>
      <c r="B118" s="75"/>
      <c r="C118" s="75"/>
      <c r="D118" s="75"/>
      <c r="E118" s="75"/>
      <c r="F118" s="75"/>
      <c r="G118" s="16" t="s">
        <v>72</v>
      </c>
      <c r="H118" s="6">
        <f>H119+H120+H121+H122+H123+H125+H126+H127+H128+H129+H130</f>
        <v>145616</v>
      </c>
      <c r="I118" s="6">
        <f>I119+I120+I121+I122+I123+I125</f>
        <v>0</v>
      </c>
      <c r="J118" s="6">
        <v>0</v>
      </c>
      <c r="K118" s="6">
        <f>K119+K120+K121+K122+K123+K125+K126+K127+K128+K129+K130</f>
        <v>134364.1</v>
      </c>
      <c r="L118" s="6">
        <f>L119+L120+L121+L122+L123+L125+L126+L127+L128+L129+L130</f>
        <v>11251.900000000001</v>
      </c>
      <c r="M118" s="6">
        <v>0</v>
      </c>
    </row>
    <row r="119" spans="1:33" ht="15.75" customHeight="1" x14ac:dyDescent="0.2">
      <c r="A119" s="71"/>
      <c r="B119" s="71"/>
      <c r="C119" s="71"/>
      <c r="D119" s="71"/>
      <c r="E119" s="71"/>
      <c r="F119" s="71"/>
      <c r="G119" s="16" t="s">
        <v>0</v>
      </c>
      <c r="H119" s="1">
        <f>J119+K119+L119+M119</f>
        <v>0</v>
      </c>
      <c r="I119" s="1">
        <v>0</v>
      </c>
      <c r="J119" s="1">
        <f t="shared" ref="J119:M123" si="14">J132</f>
        <v>0</v>
      </c>
      <c r="K119" s="1">
        <f t="shared" si="14"/>
        <v>0</v>
      </c>
      <c r="L119" s="1">
        <f t="shared" si="14"/>
        <v>0</v>
      </c>
      <c r="M119" s="1">
        <f t="shared" si="14"/>
        <v>0</v>
      </c>
    </row>
    <row r="120" spans="1:33" ht="15.75" customHeight="1" x14ac:dyDescent="0.2">
      <c r="A120" s="71"/>
      <c r="B120" s="71"/>
      <c r="C120" s="71"/>
      <c r="D120" s="71"/>
      <c r="E120" s="71"/>
      <c r="F120" s="71"/>
      <c r="G120" s="16" t="s">
        <v>5</v>
      </c>
      <c r="H120" s="1">
        <f>J120+K120+L120+M120</f>
        <v>0</v>
      </c>
      <c r="I120" s="1">
        <v>0</v>
      </c>
      <c r="J120" s="1">
        <f t="shared" si="14"/>
        <v>0</v>
      </c>
      <c r="K120" s="1">
        <f t="shared" si="14"/>
        <v>0</v>
      </c>
      <c r="L120" s="1">
        <f t="shared" si="14"/>
        <v>0</v>
      </c>
      <c r="M120" s="1">
        <f t="shared" si="14"/>
        <v>0</v>
      </c>
    </row>
    <row r="121" spans="1:33" ht="15.75" customHeight="1" x14ac:dyDescent="0.2">
      <c r="A121" s="71"/>
      <c r="B121" s="71"/>
      <c r="C121" s="71"/>
      <c r="D121" s="71"/>
      <c r="E121" s="71"/>
      <c r="F121" s="71"/>
      <c r="G121" s="16" t="s">
        <v>1</v>
      </c>
      <c r="H121" s="1">
        <f>J121+K121+L121+M121</f>
        <v>0</v>
      </c>
      <c r="I121" s="1">
        <v>0</v>
      </c>
      <c r="J121" s="1">
        <f t="shared" si="14"/>
        <v>0</v>
      </c>
      <c r="K121" s="1">
        <f t="shared" si="14"/>
        <v>0</v>
      </c>
      <c r="L121" s="1">
        <f t="shared" si="14"/>
        <v>0</v>
      </c>
      <c r="M121" s="1">
        <f t="shared" si="14"/>
        <v>0</v>
      </c>
    </row>
    <row r="122" spans="1:33" ht="15.75" customHeight="1" x14ac:dyDescent="0.2">
      <c r="A122" s="71"/>
      <c r="B122" s="71"/>
      <c r="C122" s="71"/>
      <c r="D122" s="71"/>
      <c r="E122" s="71"/>
      <c r="F122" s="71"/>
      <c r="G122" s="16" t="s">
        <v>2</v>
      </c>
      <c r="H122" s="1">
        <f>J122+K122+L122+M122</f>
        <v>12519.599999999999</v>
      </c>
      <c r="I122" s="1">
        <v>0</v>
      </c>
      <c r="J122" s="1">
        <f t="shared" si="14"/>
        <v>0</v>
      </c>
      <c r="K122" s="1">
        <f>K135</f>
        <v>11376.3</v>
      </c>
      <c r="L122" s="1">
        <f t="shared" si="14"/>
        <v>1143.3</v>
      </c>
      <c r="M122" s="1">
        <f t="shared" si="14"/>
        <v>0</v>
      </c>
    </row>
    <row r="123" spans="1:33" ht="15.75" customHeight="1" x14ac:dyDescent="0.2">
      <c r="A123" s="71"/>
      <c r="B123" s="71"/>
      <c r="C123" s="71"/>
      <c r="D123" s="71"/>
      <c r="E123" s="71"/>
      <c r="F123" s="71"/>
      <c r="G123" s="16" t="s">
        <v>79</v>
      </c>
      <c r="H123" s="1">
        <f>J123+K123+L123+M123</f>
        <v>3569.2</v>
      </c>
      <c r="I123" s="1">
        <v>0</v>
      </c>
      <c r="J123" s="1">
        <f t="shared" si="14"/>
        <v>0</v>
      </c>
      <c r="K123" s="1">
        <f t="shared" si="14"/>
        <v>3326</v>
      </c>
      <c r="L123" s="1">
        <f t="shared" si="14"/>
        <v>243.2</v>
      </c>
      <c r="M123" s="1">
        <f t="shared" si="14"/>
        <v>0</v>
      </c>
    </row>
    <row r="124" spans="1:33" ht="47.25" customHeight="1" x14ac:dyDescent="0.2">
      <c r="A124" s="71"/>
      <c r="B124" s="71"/>
      <c r="C124" s="71"/>
      <c r="D124" s="71"/>
      <c r="E124" s="71"/>
      <c r="F124" s="71"/>
      <c r="G124" s="8" t="s">
        <v>81</v>
      </c>
      <c r="H124" s="9">
        <f>J124+K124+L124</f>
        <v>3569.2</v>
      </c>
      <c r="I124" s="13">
        <v>0</v>
      </c>
      <c r="J124" s="10">
        <v>0</v>
      </c>
      <c r="K124" s="10">
        <v>3326</v>
      </c>
      <c r="L124" s="10">
        <v>243.2</v>
      </c>
      <c r="M124" s="10">
        <v>0</v>
      </c>
    </row>
    <row r="125" spans="1:33" ht="15.75" customHeight="1" x14ac:dyDescent="0.2">
      <c r="A125" s="71"/>
      <c r="B125" s="71"/>
      <c r="C125" s="71"/>
      <c r="D125" s="71"/>
      <c r="E125" s="71"/>
      <c r="F125" s="71"/>
      <c r="G125" s="16" t="s">
        <v>4</v>
      </c>
      <c r="H125" s="1">
        <f t="shared" ref="H125:H130" si="15">J125+K125+L125+M125</f>
        <v>116419.90000000001</v>
      </c>
      <c r="I125" s="1">
        <v>0</v>
      </c>
      <c r="J125" s="1">
        <f>J138</f>
        <v>0</v>
      </c>
      <c r="K125" s="20">
        <f>K138+K150+K162+K174+K186</f>
        <v>109434.8</v>
      </c>
      <c r="L125" s="20">
        <f>L138+L150+L162+L174+L186</f>
        <v>6985.1</v>
      </c>
      <c r="M125" s="14">
        <f>M138</f>
        <v>0</v>
      </c>
    </row>
    <row r="126" spans="1:33" ht="16.5" customHeight="1" x14ac:dyDescent="0.2">
      <c r="A126" s="71"/>
      <c r="B126" s="71"/>
      <c r="C126" s="71"/>
      <c r="D126" s="71"/>
      <c r="E126" s="71"/>
      <c r="F126" s="71"/>
      <c r="G126" s="16" t="s">
        <v>23</v>
      </c>
      <c r="H126" s="1">
        <f>J126+K126+L126+M126</f>
        <v>13107.3</v>
      </c>
      <c r="I126" s="1">
        <v>0</v>
      </c>
      <c r="J126" s="1">
        <v>0</v>
      </c>
      <c r="K126" s="20">
        <f>K139+K151+K163+K175+K187</f>
        <v>10227</v>
      </c>
      <c r="L126" s="20">
        <f>L139+L151+L163+L175+L187</f>
        <v>2880.3</v>
      </c>
      <c r="M126" s="14">
        <v>0</v>
      </c>
      <c r="AG126" s="2">
        <v>13107.3</v>
      </c>
    </row>
    <row r="127" spans="1:33" ht="16.5" customHeight="1" x14ac:dyDescent="0.2">
      <c r="A127" s="71"/>
      <c r="B127" s="71"/>
      <c r="C127" s="71"/>
      <c r="D127" s="71"/>
      <c r="E127" s="71"/>
      <c r="F127" s="71"/>
      <c r="G127" s="16" t="s">
        <v>31</v>
      </c>
      <c r="H127" s="1">
        <f t="shared" si="15"/>
        <v>0</v>
      </c>
      <c r="I127" s="1">
        <v>0</v>
      </c>
      <c r="J127" s="1">
        <v>0</v>
      </c>
      <c r="K127" s="1">
        <f>K140+K152+K164+K176+K200</f>
        <v>0</v>
      </c>
      <c r="L127" s="1">
        <f>L140+L152+L164+L176+L200</f>
        <v>0</v>
      </c>
      <c r="M127" s="14">
        <v>0</v>
      </c>
    </row>
    <row r="128" spans="1:33" ht="16.5" customHeight="1" x14ac:dyDescent="0.2">
      <c r="A128" s="71"/>
      <c r="B128" s="71"/>
      <c r="C128" s="71"/>
      <c r="D128" s="71"/>
      <c r="E128" s="71"/>
      <c r="F128" s="71"/>
      <c r="G128" s="16" t="s">
        <v>32</v>
      </c>
      <c r="H128" s="1">
        <f t="shared" si="15"/>
        <v>0</v>
      </c>
      <c r="I128" s="1">
        <v>0</v>
      </c>
      <c r="J128" s="1">
        <v>0</v>
      </c>
      <c r="K128" s="1">
        <f>K141+K153+K165+K177+K201</f>
        <v>0</v>
      </c>
      <c r="L128" s="1">
        <f>L141+L153+L165+L177+L201</f>
        <v>0</v>
      </c>
      <c r="M128" s="14">
        <v>0</v>
      </c>
    </row>
    <row r="129" spans="1:13" ht="16.5" customHeight="1" x14ac:dyDescent="0.2">
      <c r="A129" s="71"/>
      <c r="B129" s="71"/>
      <c r="C129" s="71"/>
      <c r="D129" s="71"/>
      <c r="E129" s="71"/>
      <c r="F129" s="71"/>
      <c r="G129" s="16" t="s">
        <v>33</v>
      </c>
      <c r="H129" s="14">
        <f t="shared" si="15"/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</row>
    <row r="130" spans="1:13" ht="16.5" customHeight="1" x14ac:dyDescent="0.2">
      <c r="A130" s="76"/>
      <c r="B130" s="76"/>
      <c r="C130" s="76"/>
      <c r="D130" s="76"/>
      <c r="E130" s="76"/>
      <c r="F130" s="76"/>
      <c r="G130" s="16" t="s">
        <v>34</v>
      </c>
      <c r="H130" s="14">
        <f t="shared" si="15"/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</row>
    <row r="131" spans="1:13" ht="95.25" customHeight="1" x14ac:dyDescent="0.2">
      <c r="A131" s="77" t="s">
        <v>48</v>
      </c>
      <c r="B131" s="77" t="s">
        <v>12</v>
      </c>
      <c r="C131" s="77" t="s">
        <v>29</v>
      </c>
      <c r="D131" s="77">
        <v>12519.599999999999</v>
      </c>
      <c r="E131" s="77" t="s">
        <v>20</v>
      </c>
      <c r="F131" s="77" t="s">
        <v>65</v>
      </c>
      <c r="G131" s="16" t="s">
        <v>73</v>
      </c>
      <c r="H131" s="6">
        <f>H132+H133+H134+H135+H136+H138</f>
        <v>16088.8</v>
      </c>
      <c r="I131" s="6">
        <f>I132+I133+I134+I135+I136+I138</f>
        <v>0</v>
      </c>
      <c r="J131" s="6">
        <v>0</v>
      </c>
      <c r="K131" s="6">
        <f>K132+K133+K134+K135+K136+K138</f>
        <v>14702.3</v>
      </c>
      <c r="L131" s="6">
        <f>L132+L133+L134+L135+L136+L138</f>
        <v>1386.5</v>
      </c>
      <c r="M131" s="6">
        <v>0</v>
      </c>
    </row>
    <row r="132" spans="1:13" ht="15.75" customHeight="1" x14ac:dyDescent="0.2">
      <c r="A132" s="77"/>
      <c r="B132" s="77"/>
      <c r="C132" s="77"/>
      <c r="D132" s="77"/>
      <c r="E132" s="77"/>
      <c r="F132" s="77"/>
      <c r="G132" s="16" t="s">
        <v>0</v>
      </c>
      <c r="H132" s="1">
        <f>J132+K132+L132</f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 ht="15.75" customHeight="1" x14ac:dyDescent="0.2">
      <c r="A133" s="77"/>
      <c r="B133" s="77"/>
      <c r="C133" s="77"/>
      <c r="D133" s="77"/>
      <c r="E133" s="77"/>
      <c r="F133" s="77"/>
      <c r="G133" s="16" t="s">
        <v>5</v>
      </c>
      <c r="H133" s="1">
        <f>J133+K133+L133</f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</row>
    <row r="134" spans="1:13" ht="15.75" customHeight="1" x14ac:dyDescent="0.2">
      <c r="A134" s="77"/>
      <c r="B134" s="77"/>
      <c r="C134" s="77"/>
      <c r="D134" s="77"/>
      <c r="E134" s="77"/>
      <c r="F134" s="77"/>
      <c r="G134" s="16" t="s">
        <v>1</v>
      </c>
      <c r="H134" s="1">
        <f>J134+K134+L134</f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</row>
    <row r="135" spans="1:13" ht="15.75" customHeight="1" x14ac:dyDescent="0.25">
      <c r="A135" s="77"/>
      <c r="B135" s="77"/>
      <c r="C135" s="77"/>
      <c r="D135" s="77"/>
      <c r="E135" s="77"/>
      <c r="F135" s="77"/>
      <c r="G135" s="16" t="s">
        <v>2</v>
      </c>
      <c r="H135" s="1">
        <f>J135+K135+L135+M135</f>
        <v>12519.599999999999</v>
      </c>
      <c r="I135" s="1">
        <v>0</v>
      </c>
      <c r="J135" s="1">
        <v>0</v>
      </c>
      <c r="K135" s="21">
        <v>11376.3</v>
      </c>
      <c r="L135" s="21">
        <v>1143.3</v>
      </c>
      <c r="M135" s="1">
        <v>0</v>
      </c>
    </row>
    <row r="136" spans="1:13" ht="15.75" customHeight="1" x14ac:dyDescent="0.25">
      <c r="A136" s="77"/>
      <c r="B136" s="77"/>
      <c r="C136" s="77"/>
      <c r="D136" s="77"/>
      <c r="E136" s="77"/>
      <c r="F136" s="77"/>
      <c r="G136" s="16" t="s">
        <v>79</v>
      </c>
      <c r="H136" s="1">
        <f>J136+K136+L136</f>
        <v>3569.2</v>
      </c>
      <c r="I136" s="22">
        <v>0</v>
      </c>
      <c r="J136" s="1">
        <v>0</v>
      </c>
      <c r="K136" s="1">
        <v>3326</v>
      </c>
      <c r="L136" s="21">
        <v>243.2</v>
      </c>
      <c r="M136" s="1">
        <v>0</v>
      </c>
    </row>
    <row r="137" spans="1:13" ht="32.25" customHeight="1" x14ac:dyDescent="0.2">
      <c r="A137" s="77"/>
      <c r="B137" s="77"/>
      <c r="C137" s="77"/>
      <c r="D137" s="77"/>
      <c r="E137" s="77"/>
      <c r="F137" s="77"/>
      <c r="G137" s="17" t="s">
        <v>78</v>
      </c>
      <c r="H137" s="9">
        <f>J137+K137+L137</f>
        <v>3569.2</v>
      </c>
      <c r="I137" s="13">
        <v>0</v>
      </c>
      <c r="J137" s="10">
        <v>0</v>
      </c>
      <c r="K137" s="10">
        <v>3326</v>
      </c>
      <c r="L137" s="10">
        <v>243.2</v>
      </c>
      <c r="M137" s="10">
        <v>0</v>
      </c>
    </row>
    <row r="138" spans="1:13" ht="15.75" customHeight="1" x14ac:dyDescent="0.2">
      <c r="A138" s="77"/>
      <c r="B138" s="77"/>
      <c r="C138" s="77"/>
      <c r="D138" s="77"/>
      <c r="E138" s="77"/>
      <c r="F138" s="77"/>
      <c r="G138" s="16" t="s">
        <v>4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</row>
    <row r="139" spans="1:13" ht="16.5" customHeight="1" x14ac:dyDescent="0.2">
      <c r="A139" s="77"/>
      <c r="B139" s="77"/>
      <c r="C139" s="77"/>
      <c r="D139" s="77"/>
      <c r="E139" s="77"/>
      <c r="F139" s="77"/>
      <c r="G139" s="16" t="s">
        <v>23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</row>
    <row r="140" spans="1:13" ht="16.5" customHeight="1" x14ac:dyDescent="0.2">
      <c r="A140" s="77"/>
      <c r="B140" s="77"/>
      <c r="C140" s="77"/>
      <c r="D140" s="77"/>
      <c r="E140" s="77"/>
      <c r="F140" s="77"/>
      <c r="G140" s="16" t="s">
        <v>31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</row>
    <row r="141" spans="1:13" ht="16.5" customHeight="1" x14ac:dyDescent="0.2">
      <c r="A141" s="77"/>
      <c r="B141" s="77"/>
      <c r="C141" s="77"/>
      <c r="D141" s="77"/>
      <c r="E141" s="77"/>
      <c r="F141" s="77"/>
      <c r="G141" s="16" t="s">
        <v>32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</row>
    <row r="142" spans="1:13" ht="16.5" customHeight="1" x14ac:dyDescent="0.2">
      <c r="A142" s="77"/>
      <c r="B142" s="77"/>
      <c r="C142" s="77"/>
      <c r="D142" s="77"/>
      <c r="E142" s="77"/>
      <c r="F142" s="77"/>
      <c r="G142" s="16" t="s">
        <v>33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</row>
    <row r="143" spans="1:13" ht="16.5" customHeight="1" x14ac:dyDescent="0.2">
      <c r="A143" s="77"/>
      <c r="B143" s="77"/>
      <c r="C143" s="77"/>
      <c r="D143" s="77"/>
      <c r="E143" s="77"/>
      <c r="F143" s="77"/>
      <c r="G143" s="16" t="s">
        <v>34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</row>
    <row r="144" spans="1:13" ht="95.25" customHeight="1" x14ac:dyDescent="0.2">
      <c r="A144" s="77" t="s">
        <v>85</v>
      </c>
      <c r="B144" s="77" t="s">
        <v>12</v>
      </c>
      <c r="C144" s="77" t="s">
        <v>88</v>
      </c>
      <c r="D144" s="84">
        <v>2657.4</v>
      </c>
      <c r="E144" s="77">
        <v>2020</v>
      </c>
      <c r="F144" s="77">
        <v>2020</v>
      </c>
      <c r="G144" s="16" t="s">
        <v>73</v>
      </c>
      <c r="H144" s="6">
        <f>H145+H146+H147+H148+H149+H150</f>
        <v>2657.4</v>
      </c>
      <c r="I144" s="6">
        <f>I145+I146+I147+I148+I149+I150</f>
        <v>0</v>
      </c>
      <c r="J144" s="6">
        <v>0</v>
      </c>
      <c r="K144" s="6">
        <f>K145+K146+K147+K148+K149+K150</f>
        <v>2498</v>
      </c>
      <c r="L144" s="6">
        <f>L145+L146+L147+L148+L149+L150</f>
        <v>159.4</v>
      </c>
      <c r="M144" s="6">
        <v>0</v>
      </c>
    </row>
    <row r="145" spans="1:13" ht="15.75" customHeight="1" x14ac:dyDescent="0.2">
      <c r="A145" s="77"/>
      <c r="B145" s="77"/>
      <c r="C145" s="77"/>
      <c r="D145" s="77"/>
      <c r="E145" s="77"/>
      <c r="F145" s="77"/>
      <c r="G145" s="16" t="s">
        <v>0</v>
      </c>
      <c r="H145" s="1">
        <f>J145+K145+L145</f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 ht="15.75" customHeight="1" x14ac:dyDescent="0.2">
      <c r="A146" s="77"/>
      <c r="B146" s="77"/>
      <c r="C146" s="77"/>
      <c r="D146" s="77"/>
      <c r="E146" s="77"/>
      <c r="F146" s="77"/>
      <c r="G146" s="16" t="s">
        <v>5</v>
      </c>
      <c r="H146" s="1">
        <f>J146+K146+L146</f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</row>
    <row r="147" spans="1:13" ht="15.75" customHeight="1" x14ac:dyDescent="0.2">
      <c r="A147" s="77"/>
      <c r="B147" s="77"/>
      <c r="C147" s="77"/>
      <c r="D147" s="77"/>
      <c r="E147" s="77"/>
      <c r="F147" s="77"/>
      <c r="G147" s="16" t="s">
        <v>1</v>
      </c>
      <c r="H147" s="1">
        <f>J147+K147+L147</f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 ht="15.75" customHeight="1" x14ac:dyDescent="0.2">
      <c r="A148" s="77"/>
      <c r="B148" s="77"/>
      <c r="C148" s="77"/>
      <c r="D148" s="77"/>
      <c r="E148" s="77"/>
      <c r="F148" s="77"/>
      <c r="G148" s="16" t="s">
        <v>2</v>
      </c>
      <c r="H148" s="1">
        <f>J148+K148+L148+M148</f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</row>
    <row r="149" spans="1:13" ht="15.75" customHeight="1" x14ac:dyDescent="0.2">
      <c r="A149" s="77"/>
      <c r="B149" s="77"/>
      <c r="C149" s="77"/>
      <c r="D149" s="77"/>
      <c r="E149" s="77"/>
      <c r="F149" s="77"/>
      <c r="G149" s="16" t="s">
        <v>3</v>
      </c>
      <c r="H149" s="1">
        <f>J149+K149+L149</f>
        <v>0</v>
      </c>
      <c r="I149" s="22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15.75" customHeight="1" x14ac:dyDescent="0.2">
      <c r="A150" s="77"/>
      <c r="B150" s="77"/>
      <c r="C150" s="77"/>
      <c r="D150" s="77"/>
      <c r="E150" s="77"/>
      <c r="F150" s="77"/>
      <c r="G150" s="16" t="s">
        <v>4</v>
      </c>
      <c r="H150" s="1">
        <f t="shared" ref="H150:H155" si="16">J150+K150+L150</f>
        <v>2657.4</v>
      </c>
      <c r="I150" s="14">
        <v>0</v>
      </c>
      <c r="J150" s="14">
        <v>0</v>
      </c>
      <c r="K150" s="14">
        <v>2498</v>
      </c>
      <c r="L150" s="14">
        <v>159.4</v>
      </c>
      <c r="M150" s="14">
        <v>0</v>
      </c>
    </row>
    <row r="151" spans="1:13" ht="16.5" customHeight="1" x14ac:dyDescent="0.2">
      <c r="A151" s="77"/>
      <c r="B151" s="77"/>
      <c r="C151" s="77"/>
      <c r="D151" s="77"/>
      <c r="E151" s="77"/>
      <c r="F151" s="77"/>
      <c r="G151" s="16" t="s">
        <v>23</v>
      </c>
      <c r="H151" s="1">
        <f t="shared" si="16"/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</row>
    <row r="152" spans="1:13" ht="16.5" customHeight="1" x14ac:dyDescent="0.2">
      <c r="A152" s="77"/>
      <c r="B152" s="77"/>
      <c r="C152" s="77"/>
      <c r="D152" s="77"/>
      <c r="E152" s="77"/>
      <c r="F152" s="77"/>
      <c r="G152" s="16" t="s">
        <v>31</v>
      </c>
      <c r="H152" s="1">
        <f t="shared" si="16"/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</row>
    <row r="153" spans="1:13" ht="16.5" customHeight="1" x14ac:dyDescent="0.2">
      <c r="A153" s="77"/>
      <c r="B153" s="77"/>
      <c r="C153" s="77"/>
      <c r="D153" s="77"/>
      <c r="E153" s="77"/>
      <c r="F153" s="77"/>
      <c r="G153" s="16" t="s">
        <v>32</v>
      </c>
      <c r="H153" s="1">
        <f t="shared" si="16"/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</row>
    <row r="154" spans="1:13" ht="16.5" customHeight="1" x14ac:dyDescent="0.2">
      <c r="A154" s="77"/>
      <c r="B154" s="77"/>
      <c r="C154" s="77"/>
      <c r="D154" s="77"/>
      <c r="E154" s="77"/>
      <c r="F154" s="77"/>
      <c r="G154" s="16" t="s">
        <v>33</v>
      </c>
      <c r="H154" s="1">
        <f t="shared" si="16"/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</row>
    <row r="155" spans="1:13" ht="16.5" customHeight="1" x14ac:dyDescent="0.2">
      <c r="A155" s="77"/>
      <c r="B155" s="77"/>
      <c r="C155" s="77"/>
      <c r="D155" s="77"/>
      <c r="E155" s="77"/>
      <c r="F155" s="77"/>
      <c r="G155" s="16" t="s">
        <v>34</v>
      </c>
      <c r="H155" s="1">
        <f t="shared" si="16"/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</row>
    <row r="156" spans="1:13" ht="95.25" customHeight="1" x14ac:dyDescent="0.2">
      <c r="A156" s="75" t="s">
        <v>86</v>
      </c>
      <c r="B156" s="77" t="s">
        <v>90</v>
      </c>
      <c r="C156" s="75" t="s">
        <v>91</v>
      </c>
      <c r="D156" s="88" t="s">
        <v>102</v>
      </c>
      <c r="E156" s="75" t="s">
        <v>92</v>
      </c>
      <c r="F156" s="75" t="s">
        <v>93</v>
      </c>
      <c r="G156" s="16" t="s">
        <v>73</v>
      </c>
      <c r="H156" s="6">
        <f>H157+H158+H159+H160+H161+H162</f>
        <v>103068.70000000001</v>
      </c>
      <c r="I156" s="6">
        <f>I157+I158+I159+I160+I161+I162</f>
        <v>0</v>
      </c>
      <c r="J156" s="6">
        <v>0</v>
      </c>
      <c r="K156" s="6">
        <f>K157+K158+K159+K160+K161+K162</f>
        <v>96884.6</v>
      </c>
      <c r="L156" s="6">
        <f>L157+L158+L159+L160+L161+L162</f>
        <v>6184.1</v>
      </c>
      <c r="M156" s="6">
        <v>0</v>
      </c>
    </row>
    <row r="157" spans="1:13" ht="15.75" customHeight="1" x14ac:dyDescent="0.2">
      <c r="A157" s="71"/>
      <c r="B157" s="77"/>
      <c r="C157" s="71"/>
      <c r="D157" s="71"/>
      <c r="E157" s="71"/>
      <c r="F157" s="71"/>
      <c r="G157" s="16" t="s">
        <v>0</v>
      </c>
      <c r="H157" s="1">
        <f>J157+K157+L157</f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5.75" customHeight="1" x14ac:dyDescent="0.2">
      <c r="A158" s="71"/>
      <c r="B158" s="77"/>
      <c r="C158" s="71"/>
      <c r="D158" s="71"/>
      <c r="E158" s="71"/>
      <c r="F158" s="71"/>
      <c r="G158" s="16" t="s">
        <v>5</v>
      </c>
      <c r="H158" s="1">
        <f>J158+K158+L158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15.75" customHeight="1" x14ac:dyDescent="0.2">
      <c r="A159" s="71"/>
      <c r="B159" s="77"/>
      <c r="C159" s="71"/>
      <c r="D159" s="71"/>
      <c r="E159" s="71"/>
      <c r="F159" s="71"/>
      <c r="G159" s="16" t="s">
        <v>1</v>
      </c>
      <c r="H159" s="1">
        <f>J159+K159+L159</f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ht="15.75" customHeight="1" x14ac:dyDescent="0.2">
      <c r="A160" s="71"/>
      <c r="B160" s="77"/>
      <c r="C160" s="71"/>
      <c r="D160" s="71"/>
      <c r="E160" s="71"/>
      <c r="F160" s="71"/>
      <c r="G160" s="16" t="s">
        <v>2</v>
      </c>
      <c r="H160" s="1">
        <f>J160+K160+L160+M160</f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</row>
    <row r="161" spans="1:45" ht="15.75" customHeight="1" x14ac:dyDescent="0.2">
      <c r="A161" s="71"/>
      <c r="B161" s="77"/>
      <c r="C161" s="71"/>
      <c r="D161" s="71"/>
      <c r="E161" s="71"/>
      <c r="F161" s="71"/>
      <c r="G161" s="16" t="s">
        <v>3</v>
      </c>
      <c r="H161" s="1">
        <f>J161+K161+L161</f>
        <v>0</v>
      </c>
      <c r="I161" s="22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45" ht="15.75" customHeight="1" x14ac:dyDescent="0.2">
      <c r="A162" s="71"/>
      <c r="B162" s="77"/>
      <c r="C162" s="71"/>
      <c r="D162" s="71"/>
      <c r="E162" s="71"/>
      <c r="F162" s="71"/>
      <c r="G162" s="16" t="s">
        <v>4</v>
      </c>
      <c r="H162" s="1">
        <f t="shared" ref="H162:H167" si="17">J162+K162+L162</f>
        <v>103068.70000000001</v>
      </c>
      <c r="I162" s="14">
        <v>0</v>
      </c>
      <c r="J162" s="14">
        <v>0</v>
      </c>
      <c r="K162" s="1">
        <v>96884.6</v>
      </c>
      <c r="L162" s="1">
        <v>6184.1</v>
      </c>
      <c r="M162" s="14">
        <v>0</v>
      </c>
    </row>
    <row r="163" spans="1:45" ht="16.5" customHeight="1" x14ac:dyDescent="0.2">
      <c r="A163" s="71"/>
      <c r="B163" s="77"/>
      <c r="C163" s="71"/>
      <c r="D163" s="71"/>
      <c r="E163" s="71"/>
      <c r="F163" s="71"/>
      <c r="G163" s="16" t="s">
        <v>23</v>
      </c>
      <c r="H163" s="1">
        <f t="shared" si="17"/>
        <v>13107.3</v>
      </c>
      <c r="I163" s="14">
        <v>0</v>
      </c>
      <c r="J163" s="14">
        <v>0</v>
      </c>
      <c r="K163" s="1">
        <v>10227</v>
      </c>
      <c r="L163" s="1">
        <v>2880.3</v>
      </c>
      <c r="M163" s="14">
        <v>0</v>
      </c>
      <c r="AH163" s="23" t="s">
        <v>130</v>
      </c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</row>
    <row r="164" spans="1:45" ht="16.5" customHeight="1" x14ac:dyDescent="0.2">
      <c r="A164" s="71"/>
      <c r="B164" s="77"/>
      <c r="C164" s="71"/>
      <c r="D164" s="71"/>
      <c r="E164" s="71"/>
      <c r="F164" s="71"/>
      <c r="G164" s="16" t="s">
        <v>31</v>
      </c>
      <c r="H164" s="1">
        <f t="shared" si="17"/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AJ164" s="24"/>
      <c r="AK164" s="24"/>
      <c r="AL164" s="25"/>
      <c r="AM164" s="25"/>
      <c r="AN164" s="24"/>
      <c r="AO164" s="24"/>
      <c r="AP164" s="24"/>
      <c r="AQ164" s="24"/>
      <c r="AR164" s="24"/>
      <c r="AS164" s="24"/>
    </row>
    <row r="165" spans="1:45" ht="16.5" customHeight="1" x14ac:dyDescent="0.2">
      <c r="A165" s="71"/>
      <c r="B165" s="77"/>
      <c r="C165" s="71"/>
      <c r="D165" s="71"/>
      <c r="E165" s="71"/>
      <c r="F165" s="71"/>
      <c r="G165" s="16" t="s">
        <v>32</v>
      </c>
      <c r="H165" s="1">
        <f t="shared" si="17"/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</row>
    <row r="166" spans="1:45" ht="16.5" customHeight="1" x14ac:dyDescent="0.2">
      <c r="A166" s="71"/>
      <c r="B166" s="77"/>
      <c r="C166" s="71"/>
      <c r="D166" s="71"/>
      <c r="E166" s="71"/>
      <c r="F166" s="71"/>
      <c r="G166" s="16" t="s">
        <v>33</v>
      </c>
      <c r="H166" s="1">
        <f t="shared" si="17"/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</row>
    <row r="167" spans="1:45" ht="16.5" customHeight="1" x14ac:dyDescent="0.2">
      <c r="A167" s="76"/>
      <c r="B167" s="77"/>
      <c r="C167" s="76"/>
      <c r="D167" s="76"/>
      <c r="E167" s="76"/>
      <c r="F167" s="76"/>
      <c r="G167" s="16" t="s">
        <v>34</v>
      </c>
      <c r="H167" s="1">
        <f t="shared" si="17"/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</row>
    <row r="168" spans="1:45" ht="95.25" customHeight="1" x14ac:dyDescent="0.2">
      <c r="A168" s="77" t="s">
        <v>87</v>
      </c>
      <c r="B168" s="77" t="s">
        <v>12</v>
      </c>
      <c r="C168" s="77" t="s">
        <v>89</v>
      </c>
      <c r="D168" s="84">
        <v>5222.723</v>
      </c>
      <c r="E168" s="77">
        <v>2020</v>
      </c>
      <c r="F168" s="77">
        <v>2020</v>
      </c>
      <c r="G168" s="16" t="s">
        <v>73</v>
      </c>
      <c r="H168" s="6">
        <f>H169+H170+H171+H172+H173+H174+H175+H176+H177+H178+H179</f>
        <v>10693.800000000001</v>
      </c>
      <c r="I168" s="6">
        <f>I169+I170+I171+I172+I173+I174+I175+I176+I177+I178+I179</f>
        <v>0</v>
      </c>
      <c r="J168" s="6">
        <f>J169+J170+J171+J172+J173+J174+J175+J176+J177+J178+J179</f>
        <v>0</v>
      </c>
      <c r="K168" s="6">
        <f>K169+K170+K171+K172+K173+K174+K175+K176+K177+K178+K179</f>
        <v>10052.200000000001</v>
      </c>
      <c r="L168" s="6">
        <f>L169+L170+L171+L172+L173+L174+L175+L176+L177+L178+L179</f>
        <v>641.6</v>
      </c>
      <c r="M168" s="6">
        <v>0</v>
      </c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</row>
    <row r="169" spans="1:45" ht="15.75" customHeight="1" x14ac:dyDescent="0.2">
      <c r="A169" s="77"/>
      <c r="B169" s="77"/>
      <c r="C169" s="77"/>
      <c r="D169" s="77"/>
      <c r="E169" s="77"/>
      <c r="F169" s="77"/>
      <c r="G169" s="16" t="s">
        <v>0</v>
      </c>
      <c r="H169" s="1">
        <f>J169+K169+L169</f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45" ht="15.75" customHeight="1" x14ac:dyDescent="0.2">
      <c r="A170" s="77"/>
      <c r="B170" s="77"/>
      <c r="C170" s="77"/>
      <c r="D170" s="77"/>
      <c r="E170" s="77"/>
      <c r="F170" s="77"/>
      <c r="G170" s="16" t="s">
        <v>5</v>
      </c>
      <c r="H170" s="1">
        <f>J170+K170+L170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45" ht="15.75" customHeight="1" x14ac:dyDescent="0.2">
      <c r="A171" s="77"/>
      <c r="B171" s="77"/>
      <c r="C171" s="77"/>
      <c r="D171" s="77"/>
      <c r="E171" s="77"/>
      <c r="F171" s="77"/>
      <c r="G171" s="16" t="s">
        <v>1</v>
      </c>
      <c r="H171" s="1">
        <f>J171+K171+L171</f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45" ht="15.75" customHeight="1" x14ac:dyDescent="0.2">
      <c r="A172" s="77"/>
      <c r="B172" s="77"/>
      <c r="C172" s="77"/>
      <c r="D172" s="77"/>
      <c r="E172" s="77"/>
      <c r="F172" s="77"/>
      <c r="G172" s="16" t="s">
        <v>2</v>
      </c>
      <c r="H172" s="1">
        <f>J172+K172+L172+M172</f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45" ht="15.75" customHeight="1" x14ac:dyDescent="0.2">
      <c r="A173" s="77"/>
      <c r="B173" s="77"/>
      <c r="C173" s="77"/>
      <c r="D173" s="77"/>
      <c r="E173" s="77"/>
      <c r="F173" s="77"/>
      <c r="G173" s="16" t="s">
        <v>3</v>
      </c>
      <c r="H173" s="1">
        <f>J173+K173+L173</f>
        <v>0</v>
      </c>
      <c r="I173" s="22">
        <v>0</v>
      </c>
      <c r="J173" s="1">
        <v>0</v>
      </c>
      <c r="K173" s="1">
        <v>0</v>
      </c>
      <c r="L173" s="1">
        <v>0</v>
      </c>
      <c r="M173" s="1">
        <v>0</v>
      </c>
    </row>
    <row r="174" spans="1:45" ht="15.75" customHeight="1" x14ac:dyDescent="0.2">
      <c r="A174" s="77"/>
      <c r="B174" s="77"/>
      <c r="C174" s="77"/>
      <c r="D174" s="77"/>
      <c r="E174" s="77"/>
      <c r="F174" s="77"/>
      <c r="G174" s="16" t="s">
        <v>4</v>
      </c>
      <c r="H174" s="1">
        <f t="shared" ref="H174:H179" si="18">J174+K174+L174</f>
        <v>10693.800000000001</v>
      </c>
      <c r="I174" s="14">
        <v>0</v>
      </c>
      <c r="J174" s="14">
        <v>0</v>
      </c>
      <c r="K174" s="14">
        <v>10052.200000000001</v>
      </c>
      <c r="L174" s="14">
        <v>641.6</v>
      </c>
      <c r="M174" s="14">
        <v>0</v>
      </c>
    </row>
    <row r="175" spans="1:45" ht="16.5" customHeight="1" x14ac:dyDescent="0.2">
      <c r="A175" s="77"/>
      <c r="B175" s="77"/>
      <c r="C175" s="77"/>
      <c r="D175" s="77"/>
      <c r="E175" s="77"/>
      <c r="F175" s="77"/>
      <c r="G175" s="16" t="s">
        <v>23</v>
      </c>
      <c r="H175" s="1">
        <f t="shared" si="18"/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</row>
    <row r="176" spans="1:45" ht="16.5" customHeight="1" x14ac:dyDescent="0.2">
      <c r="A176" s="77"/>
      <c r="B176" s="77"/>
      <c r="C176" s="77"/>
      <c r="D176" s="77"/>
      <c r="E176" s="77"/>
      <c r="F176" s="77"/>
      <c r="G176" s="16" t="s">
        <v>31</v>
      </c>
      <c r="H176" s="1">
        <f t="shared" si="18"/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</row>
    <row r="177" spans="1:13" ht="16.5" customHeight="1" x14ac:dyDescent="0.2">
      <c r="A177" s="77"/>
      <c r="B177" s="77"/>
      <c r="C177" s="77"/>
      <c r="D177" s="77"/>
      <c r="E177" s="77"/>
      <c r="F177" s="77"/>
      <c r="G177" s="16" t="s">
        <v>32</v>
      </c>
      <c r="H177" s="1">
        <f t="shared" si="18"/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</row>
    <row r="178" spans="1:13" ht="16.5" customHeight="1" x14ac:dyDescent="0.2">
      <c r="A178" s="77"/>
      <c r="B178" s="77"/>
      <c r="C178" s="77"/>
      <c r="D178" s="77"/>
      <c r="E178" s="77"/>
      <c r="F178" s="77"/>
      <c r="G178" s="16" t="s">
        <v>33</v>
      </c>
      <c r="H178" s="1">
        <f t="shared" si="18"/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</row>
    <row r="179" spans="1:13" ht="16.5" customHeight="1" x14ac:dyDescent="0.2">
      <c r="A179" s="77"/>
      <c r="B179" s="77"/>
      <c r="C179" s="77"/>
      <c r="D179" s="77"/>
      <c r="E179" s="77"/>
      <c r="F179" s="77"/>
      <c r="G179" s="16" t="s">
        <v>34</v>
      </c>
      <c r="H179" s="1">
        <f t="shared" si="18"/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</row>
    <row r="180" spans="1:13" ht="95.25" hidden="1" customHeight="1" x14ac:dyDescent="0.2">
      <c r="A180" s="77" t="s">
        <v>140</v>
      </c>
      <c r="B180" s="77" t="s">
        <v>12</v>
      </c>
      <c r="C180" s="77" t="s">
        <v>94</v>
      </c>
      <c r="D180" s="84">
        <v>71293.679999999993</v>
      </c>
      <c r="E180" s="77" t="s">
        <v>95</v>
      </c>
      <c r="F180" s="68">
        <v>2021</v>
      </c>
      <c r="G180" s="16" t="s">
        <v>73</v>
      </c>
      <c r="H180" s="6">
        <f>H181+H182+H183+H184+H185+H186+H187+H188+H189+H190+H191</f>
        <v>0</v>
      </c>
      <c r="I180" s="6">
        <f t="shared" ref="I180:J180" si="19">I181+I182+I183+I184+I185+I186+I187+I188+I189+I190+I191</f>
        <v>0</v>
      </c>
      <c r="J180" s="6">
        <f t="shared" si="19"/>
        <v>0</v>
      </c>
      <c r="K180" s="6">
        <f>K181+K182+K183+K184+K185+K186+K187+K188+K189+K190+K191</f>
        <v>0</v>
      </c>
      <c r="L180" s="6">
        <f t="shared" ref="L180:M180" si="20">L181+L182+L183+L184+L185+L186+L187+L188+L189+L190+L191</f>
        <v>0</v>
      </c>
      <c r="M180" s="6">
        <f t="shared" si="20"/>
        <v>0</v>
      </c>
    </row>
    <row r="181" spans="1:13" ht="17.25" hidden="1" customHeight="1" x14ac:dyDescent="0.2">
      <c r="A181" s="77"/>
      <c r="B181" s="77"/>
      <c r="C181" s="77"/>
      <c r="D181" s="77"/>
      <c r="E181" s="77"/>
      <c r="F181" s="69"/>
      <c r="G181" s="16" t="s">
        <v>0</v>
      </c>
      <c r="H181" s="1">
        <f>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 ht="18" hidden="1" customHeight="1" x14ac:dyDescent="0.2">
      <c r="A182" s="77"/>
      <c r="B182" s="77"/>
      <c r="C182" s="77"/>
      <c r="D182" s="77"/>
      <c r="E182" s="77"/>
      <c r="F182" s="69"/>
      <c r="G182" s="16" t="s">
        <v>5</v>
      </c>
      <c r="H182" s="1">
        <f>J182+K182+L182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 ht="15.75" hidden="1" x14ac:dyDescent="0.2">
      <c r="A183" s="77"/>
      <c r="B183" s="77"/>
      <c r="C183" s="77"/>
      <c r="D183" s="77"/>
      <c r="E183" s="77"/>
      <c r="F183" s="69"/>
      <c r="G183" s="16" t="s">
        <v>1</v>
      </c>
      <c r="H183" s="1">
        <f>J183+K183+L183</f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 ht="15.75" hidden="1" x14ac:dyDescent="0.2">
      <c r="A184" s="77"/>
      <c r="B184" s="77"/>
      <c r="C184" s="77"/>
      <c r="D184" s="77"/>
      <c r="E184" s="77"/>
      <c r="F184" s="69"/>
      <c r="G184" s="16" t="s">
        <v>2</v>
      </c>
      <c r="H184" s="1">
        <f>J184+K184+L184+M184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 ht="15.75" hidden="1" x14ac:dyDescent="0.2">
      <c r="A185" s="77"/>
      <c r="B185" s="77"/>
      <c r="C185" s="77"/>
      <c r="D185" s="77"/>
      <c r="E185" s="77"/>
      <c r="F185" s="69"/>
      <c r="G185" s="16" t="s">
        <v>3</v>
      </c>
      <c r="H185" s="1">
        <f>J185+K185+L185</f>
        <v>0</v>
      </c>
      <c r="I185" s="22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 ht="15.75" hidden="1" x14ac:dyDescent="0.2">
      <c r="A186" s="77"/>
      <c r="B186" s="77"/>
      <c r="C186" s="77"/>
      <c r="D186" s="77"/>
      <c r="E186" s="77"/>
      <c r="F186" s="69"/>
      <c r="G186" s="16" t="s">
        <v>4</v>
      </c>
      <c r="H186" s="1">
        <f t="shared" ref="H186:H191" si="21">J186+K186+L186</f>
        <v>0</v>
      </c>
      <c r="I186" s="14">
        <v>0</v>
      </c>
      <c r="J186" s="14">
        <v>0</v>
      </c>
      <c r="K186" s="14">
        <f>20309.7-20309.7</f>
        <v>0</v>
      </c>
      <c r="L186" s="14">
        <f>1296.4-1296.4</f>
        <v>0</v>
      </c>
      <c r="M186" s="14">
        <v>0</v>
      </c>
    </row>
    <row r="187" spans="1:13" ht="15.75" hidden="1" x14ac:dyDescent="0.2">
      <c r="A187" s="77"/>
      <c r="B187" s="77"/>
      <c r="C187" s="77"/>
      <c r="D187" s="77"/>
      <c r="E187" s="77"/>
      <c r="F187" s="69"/>
      <c r="G187" s="16" t="s">
        <v>23</v>
      </c>
      <c r="H187" s="1">
        <f t="shared" si="21"/>
        <v>0</v>
      </c>
      <c r="I187" s="14">
        <v>0</v>
      </c>
      <c r="J187" s="14">
        <v>0</v>
      </c>
      <c r="K187" s="1">
        <f>63934.9-63934.9</f>
        <v>0</v>
      </c>
      <c r="L187" s="1">
        <f>4081-4081</f>
        <v>0</v>
      </c>
      <c r="M187" s="14">
        <v>0</v>
      </c>
    </row>
    <row r="188" spans="1:13" ht="15.75" hidden="1" x14ac:dyDescent="0.2">
      <c r="A188" s="77"/>
      <c r="B188" s="77"/>
      <c r="C188" s="77"/>
      <c r="D188" s="77"/>
      <c r="E188" s="77"/>
      <c r="F188" s="69"/>
      <c r="G188" s="16" t="s">
        <v>31</v>
      </c>
      <c r="H188" s="1">
        <f t="shared" si="21"/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</row>
    <row r="189" spans="1:13" ht="15.75" hidden="1" x14ac:dyDescent="0.2">
      <c r="A189" s="77"/>
      <c r="B189" s="77"/>
      <c r="C189" s="77"/>
      <c r="D189" s="77"/>
      <c r="E189" s="77"/>
      <c r="F189" s="69"/>
      <c r="G189" s="16" t="s">
        <v>32</v>
      </c>
      <c r="H189" s="1">
        <f t="shared" si="21"/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</row>
    <row r="190" spans="1:13" ht="15.75" hidden="1" x14ac:dyDescent="0.2">
      <c r="A190" s="77"/>
      <c r="B190" s="77"/>
      <c r="C190" s="77"/>
      <c r="D190" s="77"/>
      <c r="E190" s="77"/>
      <c r="F190" s="69"/>
      <c r="G190" s="16" t="s">
        <v>33</v>
      </c>
      <c r="H190" s="1">
        <f t="shared" si="21"/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</row>
    <row r="191" spans="1:13" ht="21.75" hidden="1" customHeight="1" x14ac:dyDescent="0.2">
      <c r="A191" s="77"/>
      <c r="B191" s="77"/>
      <c r="C191" s="77"/>
      <c r="D191" s="77"/>
      <c r="E191" s="77"/>
      <c r="F191" s="70"/>
      <c r="G191" s="16" t="s">
        <v>34</v>
      </c>
      <c r="H191" s="1">
        <f t="shared" si="21"/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</row>
    <row r="192" spans="1:13" ht="86.25" hidden="1" customHeight="1" x14ac:dyDescent="0.2">
      <c r="A192" s="77" t="s">
        <v>141</v>
      </c>
      <c r="B192" s="77" t="s">
        <v>12</v>
      </c>
      <c r="C192" s="85"/>
      <c r="D192" s="85"/>
      <c r="E192" s="85"/>
      <c r="F192" s="85"/>
      <c r="G192" s="16" t="s">
        <v>73</v>
      </c>
      <c r="H192" s="6">
        <f>H193+H194+H195+H196+H197+H198+H199+H200+H201+H202+H203</f>
        <v>0</v>
      </c>
      <c r="I192" s="6">
        <f>I193+I194+I195+I196+I197+I198+I199+I200+I201+I202+I203</f>
        <v>0</v>
      </c>
      <c r="J192" s="6">
        <f>J193+J194+J195+J196+J197+J198+J199+J200+J201+J202+J203</f>
        <v>0</v>
      </c>
      <c r="K192" s="6">
        <f>K193+K194+K195+K196+K197+K198+K199+K200+K201+K202+K203</f>
        <v>0</v>
      </c>
      <c r="L192" s="6">
        <f>L193+L194+L195+L196+L197+L198+L199+L200+L201+L202+L203</f>
        <v>0</v>
      </c>
      <c r="M192" s="6">
        <v>0</v>
      </c>
    </row>
    <row r="193" spans="1:13" ht="21.75" hidden="1" customHeight="1" x14ac:dyDescent="0.2">
      <c r="A193" s="77"/>
      <c r="B193" s="77"/>
      <c r="C193" s="86"/>
      <c r="D193" s="86"/>
      <c r="E193" s="86"/>
      <c r="F193" s="86"/>
      <c r="G193" s="16" t="s">
        <v>0</v>
      </c>
      <c r="H193" s="1">
        <f>J193+K193+L193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21.75" hidden="1" customHeight="1" x14ac:dyDescent="0.2">
      <c r="A194" s="77"/>
      <c r="B194" s="77"/>
      <c r="C194" s="86"/>
      <c r="D194" s="86"/>
      <c r="E194" s="86"/>
      <c r="F194" s="86"/>
      <c r="G194" s="16" t="s">
        <v>5</v>
      </c>
      <c r="H194" s="1">
        <f>J194+K194+L194</f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21.75" hidden="1" customHeight="1" x14ac:dyDescent="0.2">
      <c r="A195" s="77"/>
      <c r="B195" s="77"/>
      <c r="C195" s="86"/>
      <c r="D195" s="86"/>
      <c r="E195" s="86"/>
      <c r="F195" s="86"/>
      <c r="G195" s="16" t="s">
        <v>1</v>
      </c>
      <c r="H195" s="1">
        <f>J195+K195+L195</f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 ht="21.75" hidden="1" customHeight="1" x14ac:dyDescent="0.2">
      <c r="A196" s="77"/>
      <c r="B196" s="77"/>
      <c r="C196" s="86"/>
      <c r="D196" s="86"/>
      <c r="E196" s="86"/>
      <c r="F196" s="86"/>
      <c r="G196" s="16" t="s">
        <v>2</v>
      </c>
      <c r="H196" s="1">
        <f>J196+K196+L196+M196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21.75" hidden="1" customHeight="1" x14ac:dyDescent="0.2">
      <c r="A197" s="77"/>
      <c r="B197" s="77"/>
      <c r="C197" s="86"/>
      <c r="D197" s="86"/>
      <c r="E197" s="86"/>
      <c r="F197" s="86"/>
      <c r="G197" s="16" t="s">
        <v>3</v>
      </c>
      <c r="H197" s="1">
        <f>J197+K197+L197</f>
        <v>0</v>
      </c>
      <c r="I197" s="22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21.75" hidden="1" customHeight="1" x14ac:dyDescent="0.2">
      <c r="A198" s="77"/>
      <c r="B198" s="77"/>
      <c r="C198" s="86"/>
      <c r="D198" s="86"/>
      <c r="E198" s="86"/>
      <c r="F198" s="86"/>
      <c r="G198" s="16" t="s">
        <v>4</v>
      </c>
      <c r="H198" s="1">
        <f t="shared" ref="H198:H203" si="22">J198+K198+L198</f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</row>
    <row r="199" spans="1:13" ht="21.75" hidden="1" customHeight="1" x14ac:dyDescent="0.2">
      <c r="A199" s="77"/>
      <c r="B199" s="77"/>
      <c r="C199" s="86"/>
      <c r="D199" s="86"/>
      <c r="E199" s="86"/>
      <c r="F199" s="86"/>
      <c r="G199" s="16" t="s">
        <v>23</v>
      </c>
      <c r="H199" s="1">
        <f t="shared" si="22"/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</row>
    <row r="200" spans="1:13" ht="21.75" hidden="1" customHeight="1" x14ac:dyDescent="0.2">
      <c r="A200" s="77"/>
      <c r="B200" s="77"/>
      <c r="C200" s="86"/>
      <c r="D200" s="86"/>
      <c r="E200" s="86"/>
      <c r="F200" s="86"/>
      <c r="G200" s="16" t="s">
        <v>31</v>
      </c>
      <c r="H200" s="6">
        <f t="shared" si="22"/>
        <v>0</v>
      </c>
      <c r="I200" s="26">
        <v>0</v>
      </c>
      <c r="J200" s="26">
        <v>0</v>
      </c>
      <c r="K200" s="6"/>
      <c r="L200" s="6"/>
      <c r="M200" s="14">
        <v>0</v>
      </c>
    </row>
    <row r="201" spans="1:13" ht="21.75" hidden="1" customHeight="1" x14ac:dyDescent="0.2">
      <c r="A201" s="77"/>
      <c r="B201" s="77"/>
      <c r="C201" s="86"/>
      <c r="D201" s="86"/>
      <c r="E201" s="86"/>
      <c r="F201" s="86"/>
      <c r="G201" s="16" t="s">
        <v>32</v>
      </c>
      <c r="H201" s="6">
        <f t="shared" si="22"/>
        <v>0</v>
      </c>
      <c r="I201" s="26">
        <v>0</v>
      </c>
      <c r="J201" s="26">
        <v>0</v>
      </c>
      <c r="K201" s="6"/>
      <c r="L201" s="6"/>
      <c r="M201" s="14">
        <v>0</v>
      </c>
    </row>
    <row r="202" spans="1:13" ht="21.75" hidden="1" customHeight="1" x14ac:dyDescent="0.2">
      <c r="A202" s="77"/>
      <c r="B202" s="77"/>
      <c r="C202" s="86"/>
      <c r="D202" s="86"/>
      <c r="E202" s="86"/>
      <c r="F202" s="86"/>
      <c r="G202" s="16" t="s">
        <v>33</v>
      </c>
      <c r="H202" s="1">
        <f t="shared" si="22"/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</row>
    <row r="203" spans="1:13" ht="21.75" hidden="1" customHeight="1" x14ac:dyDescent="0.2">
      <c r="A203" s="77"/>
      <c r="B203" s="77"/>
      <c r="C203" s="87"/>
      <c r="D203" s="87"/>
      <c r="E203" s="87"/>
      <c r="F203" s="87"/>
      <c r="G203" s="16" t="s">
        <v>34</v>
      </c>
      <c r="H203" s="1">
        <f t="shared" si="22"/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</row>
    <row r="204" spans="1:13" ht="107.25" customHeight="1" x14ac:dyDescent="0.2">
      <c r="A204" s="77" t="s">
        <v>43</v>
      </c>
      <c r="B204" s="77" t="s">
        <v>12</v>
      </c>
      <c r="C204" s="77" t="s">
        <v>19</v>
      </c>
      <c r="D204" s="68" t="s">
        <v>103</v>
      </c>
      <c r="E204" s="77" t="s">
        <v>18</v>
      </c>
      <c r="F204" s="77" t="s">
        <v>123</v>
      </c>
      <c r="G204" s="16" t="s">
        <v>72</v>
      </c>
      <c r="H204" s="6">
        <f>H205+H206+H207+H208+H209+H210+H211+H212+H213+H214+H215</f>
        <v>11112.500000000002</v>
      </c>
      <c r="I204" s="6">
        <f>I205+I206+I207+I208+I209+I210+I211+I212+I213+I214+I215</f>
        <v>6371</v>
      </c>
      <c r="J204" s="6">
        <v>0</v>
      </c>
      <c r="K204" s="6">
        <f>K205+K206+K207+K208+K209+K210</f>
        <v>0</v>
      </c>
      <c r="L204" s="6">
        <f>L205+L206+L207+L208+L209+L210+L211+L212+L213+L214+L215</f>
        <v>11112.500000000002</v>
      </c>
      <c r="M204" s="6">
        <v>0</v>
      </c>
    </row>
    <row r="205" spans="1:13" ht="16.5" customHeight="1" x14ac:dyDescent="0.2">
      <c r="A205" s="77"/>
      <c r="B205" s="77"/>
      <c r="C205" s="77"/>
      <c r="D205" s="69"/>
      <c r="E205" s="77"/>
      <c r="F205" s="77"/>
      <c r="G205" s="16" t="s">
        <v>0</v>
      </c>
      <c r="H205" s="1">
        <f>J205+K205+L205</f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16.5" customHeight="1" x14ac:dyDescent="0.2">
      <c r="A206" s="77"/>
      <c r="B206" s="77"/>
      <c r="C206" s="77"/>
      <c r="D206" s="69"/>
      <c r="E206" s="77"/>
      <c r="F206" s="77"/>
      <c r="G206" s="16" t="s">
        <v>5</v>
      </c>
      <c r="H206" s="1">
        <f t="shared" ref="H206:I215" si="23">J206+K206+L206</f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 ht="16.5" customHeight="1" x14ac:dyDescent="0.2">
      <c r="A207" s="77"/>
      <c r="B207" s="77"/>
      <c r="C207" s="77"/>
      <c r="D207" s="69"/>
      <c r="E207" s="77"/>
      <c r="F207" s="77"/>
      <c r="G207" s="16" t="s">
        <v>1</v>
      </c>
      <c r="H207" s="1">
        <f t="shared" si="23"/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</row>
    <row r="208" spans="1:13" ht="16.5" customHeight="1" x14ac:dyDescent="0.2">
      <c r="A208" s="77"/>
      <c r="B208" s="77"/>
      <c r="C208" s="77"/>
      <c r="D208" s="69"/>
      <c r="E208" s="77"/>
      <c r="F208" s="77"/>
      <c r="G208" s="16" t="s">
        <v>2</v>
      </c>
      <c r="H208" s="1">
        <f t="shared" si="23"/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16.5" customHeight="1" x14ac:dyDescent="0.2">
      <c r="A209" s="77"/>
      <c r="B209" s="77"/>
      <c r="C209" s="77"/>
      <c r="D209" s="69"/>
      <c r="E209" s="77"/>
      <c r="F209" s="77"/>
      <c r="G209" s="16" t="s">
        <v>3</v>
      </c>
      <c r="H209" s="1">
        <f t="shared" si="23"/>
        <v>1845.8</v>
      </c>
      <c r="I209" s="1">
        <v>1835.8</v>
      </c>
      <c r="J209" s="1">
        <v>0</v>
      </c>
      <c r="K209" s="1">
        <v>0</v>
      </c>
      <c r="L209" s="1">
        <v>1845.8</v>
      </c>
      <c r="M209" s="1">
        <v>0</v>
      </c>
    </row>
    <row r="210" spans="1:13" ht="16.5" customHeight="1" x14ac:dyDescent="0.25">
      <c r="A210" s="77"/>
      <c r="B210" s="77"/>
      <c r="C210" s="77"/>
      <c r="D210" s="69"/>
      <c r="E210" s="77"/>
      <c r="F210" s="77"/>
      <c r="G210" s="16" t="s">
        <v>4</v>
      </c>
      <c r="H210" s="1">
        <f t="shared" si="23"/>
        <v>4535.2</v>
      </c>
      <c r="I210" s="1">
        <f t="shared" si="23"/>
        <v>4535.2</v>
      </c>
      <c r="J210" s="1">
        <v>0</v>
      </c>
      <c r="K210" s="22">
        <v>0</v>
      </c>
      <c r="L210" s="21">
        <f>4243-69.6+361.8</f>
        <v>4535.2</v>
      </c>
      <c r="M210" s="1">
        <v>0</v>
      </c>
    </row>
    <row r="211" spans="1:13" ht="16.5" customHeight="1" x14ac:dyDescent="0.2">
      <c r="A211" s="77"/>
      <c r="B211" s="77"/>
      <c r="C211" s="77"/>
      <c r="D211" s="69"/>
      <c r="E211" s="77"/>
      <c r="F211" s="77"/>
      <c r="G211" s="16" t="s">
        <v>23</v>
      </c>
      <c r="H211" s="1">
        <f t="shared" si="23"/>
        <v>599.90000000000146</v>
      </c>
      <c r="I211" s="1">
        <v>0</v>
      </c>
      <c r="J211" s="1">
        <v>0</v>
      </c>
      <c r="K211" s="1">
        <v>0</v>
      </c>
      <c r="L211" s="1">
        <f>14535.2-13935.3</f>
        <v>599.90000000000146</v>
      </c>
      <c r="M211" s="1">
        <v>0</v>
      </c>
    </row>
    <row r="212" spans="1:13" ht="16.5" customHeight="1" x14ac:dyDescent="0.2">
      <c r="A212" s="77"/>
      <c r="B212" s="77"/>
      <c r="C212" s="77"/>
      <c r="D212" s="69"/>
      <c r="E212" s="77"/>
      <c r="F212" s="77"/>
      <c r="G212" s="16" t="s">
        <v>31</v>
      </c>
      <c r="H212" s="1">
        <f t="shared" si="23"/>
        <v>4131.6000000000004</v>
      </c>
      <c r="I212" s="1">
        <v>0</v>
      </c>
      <c r="J212" s="1">
        <v>0</v>
      </c>
      <c r="K212" s="1">
        <v>0</v>
      </c>
      <c r="L212" s="1">
        <v>4131.6000000000004</v>
      </c>
      <c r="M212" s="1">
        <v>0</v>
      </c>
    </row>
    <row r="213" spans="1:13" ht="16.5" customHeight="1" x14ac:dyDescent="0.2">
      <c r="A213" s="77"/>
      <c r="B213" s="77"/>
      <c r="C213" s="77"/>
      <c r="D213" s="69"/>
      <c r="E213" s="77"/>
      <c r="F213" s="77"/>
      <c r="G213" s="16" t="s">
        <v>32</v>
      </c>
      <c r="H213" s="1">
        <f t="shared" si="23"/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</row>
    <row r="214" spans="1:13" ht="16.5" customHeight="1" x14ac:dyDescent="0.2">
      <c r="A214" s="77"/>
      <c r="B214" s="77"/>
      <c r="C214" s="77"/>
      <c r="D214" s="69"/>
      <c r="E214" s="77"/>
      <c r="F214" s="77"/>
      <c r="G214" s="16" t="s">
        <v>33</v>
      </c>
      <c r="H214" s="1">
        <f t="shared" si="23"/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</row>
    <row r="215" spans="1:13" ht="23.45" customHeight="1" x14ac:dyDescent="0.2">
      <c r="A215" s="77"/>
      <c r="B215" s="77"/>
      <c r="C215" s="77"/>
      <c r="D215" s="70"/>
      <c r="E215" s="77"/>
      <c r="F215" s="77"/>
      <c r="G215" s="16" t="s">
        <v>34</v>
      </c>
      <c r="H215" s="1">
        <f t="shared" si="23"/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</row>
    <row r="216" spans="1:13" ht="98.25" customHeight="1" x14ac:dyDescent="0.2">
      <c r="A216" s="77" t="s">
        <v>44</v>
      </c>
      <c r="B216" s="77" t="s">
        <v>12</v>
      </c>
      <c r="C216" s="77" t="s">
        <v>53</v>
      </c>
      <c r="D216" s="77" t="s">
        <v>25</v>
      </c>
      <c r="E216" s="77" t="s">
        <v>3</v>
      </c>
      <c r="F216" s="77" t="s">
        <v>124</v>
      </c>
      <c r="G216" s="16" t="s">
        <v>72</v>
      </c>
      <c r="H216" s="6">
        <f>H217+H218+H219+H220+H221+H222+H223+H224+H225+H226+H227</f>
        <v>379.40000000000003</v>
      </c>
      <c r="I216" s="6">
        <f>I217+I218+I219+I220+I221+I222</f>
        <v>0</v>
      </c>
      <c r="J216" s="6">
        <v>0</v>
      </c>
      <c r="K216" s="6">
        <f>K217+K218+K219+K220+K221+K222</f>
        <v>0</v>
      </c>
      <c r="L216" s="6">
        <f>L217+L218+L219+L220+L221+L222+L223+L224+L225+L226+L227</f>
        <v>379.40000000000003</v>
      </c>
      <c r="M216" s="6">
        <v>0</v>
      </c>
    </row>
    <row r="217" spans="1:13" ht="16.5" customHeight="1" x14ac:dyDescent="0.2">
      <c r="A217" s="77"/>
      <c r="B217" s="77"/>
      <c r="C217" s="77"/>
      <c r="D217" s="77"/>
      <c r="E217" s="77"/>
      <c r="F217" s="77"/>
      <c r="G217" s="16" t="s">
        <v>0</v>
      </c>
      <c r="H217" s="1">
        <f>J217+K217+L217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 ht="16.5" customHeight="1" x14ac:dyDescent="0.2">
      <c r="A218" s="77"/>
      <c r="B218" s="77"/>
      <c r="C218" s="77"/>
      <c r="D218" s="77"/>
      <c r="E218" s="77"/>
      <c r="F218" s="77"/>
      <c r="G218" s="16" t="s">
        <v>5</v>
      </c>
      <c r="H218" s="1">
        <f>J218+K218+L218</f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13" ht="16.5" customHeight="1" x14ac:dyDescent="0.2">
      <c r="A219" s="77"/>
      <c r="B219" s="77"/>
      <c r="C219" s="77"/>
      <c r="D219" s="77"/>
      <c r="E219" s="77"/>
      <c r="F219" s="77"/>
      <c r="G219" s="16" t="s">
        <v>1</v>
      </c>
      <c r="H219" s="1">
        <f>J219+K219+L219</f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</row>
    <row r="220" spans="1:13" ht="16.5" customHeight="1" x14ac:dyDescent="0.25">
      <c r="A220" s="77"/>
      <c r="B220" s="77"/>
      <c r="C220" s="77"/>
      <c r="D220" s="77"/>
      <c r="E220" s="77"/>
      <c r="F220" s="77"/>
      <c r="G220" s="16" t="s">
        <v>2</v>
      </c>
      <c r="H220" s="1">
        <f>J220+K220+L220+M220</f>
        <v>0</v>
      </c>
      <c r="I220" s="1">
        <v>0</v>
      </c>
      <c r="J220" s="1">
        <v>0</v>
      </c>
      <c r="K220" s="21">
        <v>0</v>
      </c>
      <c r="L220" s="21">
        <v>0</v>
      </c>
      <c r="M220" s="1">
        <v>0</v>
      </c>
    </row>
    <row r="221" spans="1:13" ht="16.5" customHeight="1" x14ac:dyDescent="0.25">
      <c r="A221" s="77"/>
      <c r="B221" s="77"/>
      <c r="C221" s="77"/>
      <c r="D221" s="77"/>
      <c r="E221" s="77"/>
      <c r="F221" s="77"/>
      <c r="G221" s="16" t="s">
        <v>3</v>
      </c>
      <c r="H221" s="1">
        <f t="shared" ref="H221:H227" si="24">J221+K221+L221</f>
        <v>10.3</v>
      </c>
      <c r="I221" s="22">
        <v>0</v>
      </c>
      <c r="J221" s="1">
        <v>0</v>
      </c>
      <c r="K221" s="21">
        <v>0</v>
      </c>
      <c r="L221" s="21">
        <v>10.3</v>
      </c>
      <c r="M221" s="1">
        <v>0</v>
      </c>
    </row>
    <row r="222" spans="1:13" ht="16.5" customHeight="1" x14ac:dyDescent="0.2">
      <c r="A222" s="77"/>
      <c r="B222" s="77"/>
      <c r="C222" s="77"/>
      <c r="D222" s="77"/>
      <c r="E222" s="77"/>
      <c r="F222" s="77"/>
      <c r="G222" s="16" t="s">
        <v>4</v>
      </c>
      <c r="H222" s="1">
        <f t="shared" si="24"/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 ht="16.5" customHeight="1" x14ac:dyDescent="0.2">
      <c r="A223" s="77"/>
      <c r="B223" s="77"/>
      <c r="C223" s="77"/>
      <c r="D223" s="77"/>
      <c r="E223" s="77"/>
      <c r="F223" s="77"/>
      <c r="G223" s="16" t="s">
        <v>23</v>
      </c>
      <c r="H223" s="1">
        <f t="shared" si="24"/>
        <v>369.1</v>
      </c>
      <c r="I223" s="1">
        <v>0</v>
      </c>
      <c r="J223" s="1">
        <v>0</v>
      </c>
      <c r="K223" s="1">
        <v>0</v>
      </c>
      <c r="L223" s="1">
        <v>369.1</v>
      </c>
      <c r="M223" s="1">
        <v>0</v>
      </c>
    </row>
    <row r="224" spans="1:13" ht="16.5" customHeight="1" x14ac:dyDescent="0.2">
      <c r="A224" s="77"/>
      <c r="B224" s="77"/>
      <c r="C224" s="77"/>
      <c r="D224" s="77"/>
      <c r="E224" s="77"/>
      <c r="F224" s="77"/>
      <c r="G224" s="16" t="s">
        <v>31</v>
      </c>
      <c r="H224" s="1">
        <f t="shared" si="24"/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 ht="16.5" customHeight="1" x14ac:dyDescent="0.2">
      <c r="A225" s="77"/>
      <c r="B225" s="77"/>
      <c r="C225" s="77"/>
      <c r="D225" s="77"/>
      <c r="E225" s="77"/>
      <c r="F225" s="77"/>
      <c r="G225" s="16" t="s">
        <v>32</v>
      </c>
      <c r="H225" s="1">
        <f t="shared" si="24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16.5" customHeight="1" x14ac:dyDescent="0.2">
      <c r="A226" s="77"/>
      <c r="B226" s="77"/>
      <c r="C226" s="77"/>
      <c r="D226" s="77"/>
      <c r="E226" s="77"/>
      <c r="F226" s="77"/>
      <c r="G226" s="16" t="s">
        <v>33</v>
      </c>
      <c r="H226" s="1">
        <f t="shared" si="24"/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</row>
    <row r="227" spans="1:13" ht="22.9" customHeight="1" x14ac:dyDescent="0.2">
      <c r="A227" s="77"/>
      <c r="B227" s="77"/>
      <c r="C227" s="77"/>
      <c r="D227" s="77"/>
      <c r="E227" s="77"/>
      <c r="F227" s="77"/>
      <c r="G227" s="16" t="s">
        <v>34</v>
      </c>
      <c r="H227" s="1">
        <f t="shared" si="24"/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 ht="101.25" customHeight="1" x14ac:dyDescent="0.2">
      <c r="A228" s="77" t="s">
        <v>45</v>
      </c>
      <c r="B228" s="77" t="s">
        <v>12</v>
      </c>
      <c r="C228" s="77" t="s">
        <v>83</v>
      </c>
      <c r="D228" s="77" t="s">
        <v>68</v>
      </c>
      <c r="E228" s="77" t="s">
        <v>20</v>
      </c>
      <c r="F228" s="77" t="s">
        <v>125</v>
      </c>
      <c r="G228" s="16" t="s">
        <v>72</v>
      </c>
      <c r="H228" s="6">
        <f>H229+H230+H231+H232+H233+H234+H235+H236+H237+H238+H239</f>
        <v>5482.5</v>
      </c>
      <c r="I228" s="6">
        <f>I229+I230+I231+I232+I233+I234+I235+I236+I239</f>
        <v>5482.5</v>
      </c>
      <c r="J228" s="6">
        <v>0</v>
      </c>
      <c r="K228" s="6">
        <f>K229+K230+K231+K232+K233+K234</f>
        <v>0</v>
      </c>
      <c r="L228" s="6">
        <f>L229+L230+L231+L232+L233+L234+L235+L236+L237+L238+L239</f>
        <v>5482.5</v>
      </c>
      <c r="M228" s="6">
        <v>0</v>
      </c>
    </row>
    <row r="229" spans="1:13" ht="16.5" customHeight="1" x14ac:dyDescent="0.2">
      <c r="A229" s="77"/>
      <c r="B229" s="77"/>
      <c r="C229" s="77"/>
      <c r="D229" s="77"/>
      <c r="E229" s="77"/>
      <c r="F229" s="77"/>
      <c r="G229" s="16" t="s">
        <v>0</v>
      </c>
      <c r="H229" s="1">
        <f>J229+K229+L229</f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</row>
    <row r="230" spans="1:13" ht="16.5" customHeight="1" x14ac:dyDescent="0.2">
      <c r="A230" s="77"/>
      <c r="B230" s="77"/>
      <c r="C230" s="77"/>
      <c r="D230" s="77"/>
      <c r="E230" s="77"/>
      <c r="F230" s="77"/>
      <c r="G230" s="16" t="s">
        <v>5</v>
      </c>
      <c r="H230" s="1">
        <f>J230+K230+L230</f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</row>
    <row r="231" spans="1:13" ht="16.5" customHeight="1" x14ac:dyDescent="0.2">
      <c r="A231" s="77"/>
      <c r="B231" s="77"/>
      <c r="C231" s="77"/>
      <c r="D231" s="77"/>
      <c r="E231" s="77"/>
      <c r="F231" s="77"/>
      <c r="G231" s="16" t="s">
        <v>1</v>
      </c>
      <c r="H231" s="1">
        <f>J231+K231+L231</f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</row>
    <row r="232" spans="1:13" ht="16.5" customHeight="1" x14ac:dyDescent="0.25">
      <c r="A232" s="77"/>
      <c r="B232" s="77"/>
      <c r="C232" s="77"/>
      <c r="D232" s="77"/>
      <c r="E232" s="77"/>
      <c r="F232" s="77"/>
      <c r="G232" s="16" t="s">
        <v>2</v>
      </c>
      <c r="H232" s="1">
        <f>J232+K232+L232+M232</f>
        <v>0</v>
      </c>
      <c r="I232" s="1">
        <v>0</v>
      </c>
      <c r="J232" s="1">
        <v>0</v>
      </c>
      <c r="K232" s="21">
        <v>0</v>
      </c>
      <c r="L232" s="21">
        <v>0</v>
      </c>
      <c r="M232" s="1">
        <v>0</v>
      </c>
    </row>
    <row r="233" spans="1:13" ht="16.5" customHeight="1" x14ac:dyDescent="0.25">
      <c r="A233" s="77"/>
      <c r="B233" s="77"/>
      <c r="C233" s="77"/>
      <c r="D233" s="77"/>
      <c r="E233" s="77"/>
      <c r="F233" s="77"/>
      <c r="G233" s="16" t="s">
        <v>3</v>
      </c>
      <c r="H233" s="1">
        <f t="shared" ref="H233:I239" si="25">J233+K233+L233</f>
        <v>0</v>
      </c>
      <c r="I233" s="1">
        <v>0</v>
      </c>
      <c r="J233" s="1">
        <v>0</v>
      </c>
      <c r="K233" s="22">
        <v>0</v>
      </c>
      <c r="L233" s="21">
        <v>0</v>
      </c>
      <c r="M233" s="1">
        <v>0</v>
      </c>
    </row>
    <row r="234" spans="1:13" ht="16.5" customHeight="1" x14ac:dyDescent="0.2">
      <c r="A234" s="77"/>
      <c r="B234" s="77"/>
      <c r="C234" s="77"/>
      <c r="D234" s="77"/>
      <c r="E234" s="77"/>
      <c r="F234" s="77"/>
      <c r="G234" s="16" t="s">
        <v>4</v>
      </c>
      <c r="H234" s="1">
        <f t="shared" si="25"/>
        <v>2736.5</v>
      </c>
      <c r="I234" s="1">
        <f t="shared" si="25"/>
        <v>2736.5</v>
      </c>
      <c r="J234" s="1">
        <v>0</v>
      </c>
      <c r="K234" s="1">
        <v>0</v>
      </c>
      <c r="L234" s="1">
        <f>2800-63.5</f>
        <v>2736.5</v>
      </c>
      <c r="M234" s="1">
        <v>0</v>
      </c>
    </row>
    <row r="235" spans="1:13" ht="16.5" customHeight="1" x14ac:dyDescent="0.2">
      <c r="A235" s="77"/>
      <c r="B235" s="77"/>
      <c r="C235" s="77"/>
      <c r="D235" s="77"/>
      <c r="E235" s="77"/>
      <c r="F235" s="77"/>
      <c r="G235" s="16" t="s">
        <v>23</v>
      </c>
      <c r="H235" s="1">
        <f t="shared" si="25"/>
        <v>2746</v>
      </c>
      <c r="I235" s="1">
        <v>2746</v>
      </c>
      <c r="J235" s="1">
        <v>0</v>
      </c>
      <c r="K235" s="1">
        <v>0</v>
      </c>
      <c r="L235" s="1">
        <v>2746</v>
      </c>
      <c r="M235" s="1">
        <v>0</v>
      </c>
    </row>
    <row r="236" spans="1:13" ht="16.5" customHeight="1" x14ac:dyDescent="0.2">
      <c r="A236" s="77"/>
      <c r="B236" s="77"/>
      <c r="C236" s="77"/>
      <c r="D236" s="77"/>
      <c r="E236" s="77"/>
      <c r="F236" s="77"/>
      <c r="G236" s="16" t="s">
        <v>31</v>
      </c>
      <c r="H236" s="1">
        <f t="shared" si="25"/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16.5" customHeight="1" x14ac:dyDescent="0.2">
      <c r="A237" s="77"/>
      <c r="B237" s="77"/>
      <c r="C237" s="77"/>
      <c r="D237" s="77"/>
      <c r="E237" s="77"/>
      <c r="F237" s="77"/>
      <c r="G237" s="16" t="s">
        <v>32</v>
      </c>
      <c r="H237" s="1">
        <f t="shared" si="25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16.5" customHeight="1" x14ac:dyDescent="0.2">
      <c r="A238" s="77"/>
      <c r="B238" s="77"/>
      <c r="C238" s="77"/>
      <c r="D238" s="77"/>
      <c r="E238" s="77"/>
      <c r="F238" s="77"/>
      <c r="G238" s="16" t="s">
        <v>33</v>
      </c>
      <c r="H238" s="1">
        <f t="shared" si="25"/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</row>
    <row r="239" spans="1:13" ht="16.149999999999999" customHeight="1" x14ac:dyDescent="0.2">
      <c r="A239" s="77"/>
      <c r="B239" s="77"/>
      <c r="C239" s="77"/>
      <c r="D239" s="77"/>
      <c r="E239" s="77"/>
      <c r="F239" s="77"/>
      <c r="G239" s="16" t="s">
        <v>34</v>
      </c>
      <c r="H239" s="1">
        <f t="shared" si="25"/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 ht="103.5" customHeight="1" x14ac:dyDescent="0.2">
      <c r="A240" s="77" t="s">
        <v>142</v>
      </c>
      <c r="B240" s="77" t="s">
        <v>37</v>
      </c>
      <c r="C240" s="77" t="s">
        <v>24</v>
      </c>
      <c r="D240" s="77" t="s">
        <v>69</v>
      </c>
      <c r="E240" s="68" t="s">
        <v>20</v>
      </c>
      <c r="F240" s="68" t="s">
        <v>145</v>
      </c>
      <c r="G240" s="16" t="s">
        <v>72</v>
      </c>
      <c r="H240" s="6">
        <f>H241+H242+H243+H244+H245+H246+H247+H248+H249+H250+H251</f>
        <v>241</v>
      </c>
      <c r="I240" s="6">
        <f t="shared" ref="I240:M240" si="26">I241+I242+I243+I244+I245+I246+I247+I248+I249+I250+I251</f>
        <v>230</v>
      </c>
      <c r="J240" s="6">
        <f t="shared" si="26"/>
        <v>0</v>
      </c>
      <c r="K240" s="6">
        <f t="shared" si="26"/>
        <v>0</v>
      </c>
      <c r="L240" s="6">
        <f t="shared" si="26"/>
        <v>241</v>
      </c>
      <c r="M240" s="6">
        <f t="shared" si="26"/>
        <v>0</v>
      </c>
    </row>
    <row r="241" spans="1:13" ht="16.5" customHeight="1" x14ac:dyDescent="0.2">
      <c r="A241" s="77"/>
      <c r="B241" s="77"/>
      <c r="C241" s="77"/>
      <c r="D241" s="77"/>
      <c r="E241" s="69"/>
      <c r="F241" s="69"/>
      <c r="G241" s="16" t="s">
        <v>0</v>
      </c>
      <c r="H241" s="1">
        <f>J241+K241+L241+M241</f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 ht="16.5" customHeight="1" x14ac:dyDescent="0.2">
      <c r="A242" s="77"/>
      <c r="B242" s="77"/>
      <c r="C242" s="77"/>
      <c r="D242" s="77"/>
      <c r="E242" s="69"/>
      <c r="F242" s="69"/>
      <c r="G242" s="16" t="s">
        <v>5</v>
      </c>
      <c r="H242" s="1">
        <f t="shared" ref="H242:H251" si="27">J242+K242+L242+M242</f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</row>
    <row r="243" spans="1:13" ht="16.5" customHeight="1" x14ac:dyDescent="0.2">
      <c r="A243" s="77"/>
      <c r="B243" s="77"/>
      <c r="C243" s="77"/>
      <c r="D243" s="77"/>
      <c r="E243" s="69"/>
      <c r="F243" s="69"/>
      <c r="G243" s="16" t="s">
        <v>1</v>
      </c>
      <c r="H243" s="1">
        <f t="shared" si="27"/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</row>
    <row r="244" spans="1:13" ht="16.5" customHeight="1" x14ac:dyDescent="0.25">
      <c r="A244" s="77"/>
      <c r="B244" s="77"/>
      <c r="C244" s="77"/>
      <c r="D244" s="77"/>
      <c r="E244" s="69"/>
      <c r="F244" s="69"/>
      <c r="G244" s="16" t="s">
        <v>2</v>
      </c>
      <c r="H244" s="1">
        <f t="shared" si="27"/>
        <v>0</v>
      </c>
      <c r="I244" s="1">
        <v>0</v>
      </c>
      <c r="J244" s="1">
        <v>0</v>
      </c>
      <c r="K244" s="21">
        <v>0</v>
      </c>
      <c r="L244" s="21">
        <v>0</v>
      </c>
      <c r="M244" s="1">
        <v>0</v>
      </c>
    </row>
    <row r="245" spans="1:13" ht="16.5" customHeight="1" x14ac:dyDescent="0.25">
      <c r="A245" s="77"/>
      <c r="B245" s="77"/>
      <c r="C245" s="77"/>
      <c r="D245" s="77"/>
      <c r="E245" s="69"/>
      <c r="F245" s="69"/>
      <c r="G245" s="16" t="s">
        <v>3</v>
      </c>
      <c r="H245" s="1">
        <f t="shared" si="27"/>
        <v>0</v>
      </c>
      <c r="I245" s="22">
        <v>0</v>
      </c>
      <c r="J245" s="1">
        <v>0</v>
      </c>
      <c r="K245" s="22">
        <v>0</v>
      </c>
      <c r="L245" s="21">
        <v>0</v>
      </c>
      <c r="M245" s="1">
        <v>0</v>
      </c>
    </row>
    <row r="246" spans="1:13" ht="16.5" customHeight="1" x14ac:dyDescent="0.2">
      <c r="A246" s="77"/>
      <c r="B246" s="77"/>
      <c r="C246" s="77"/>
      <c r="D246" s="77"/>
      <c r="E246" s="69"/>
      <c r="F246" s="69"/>
      <c r="G246" s="16" t="s">
        <v>4</v>
      </c>
      <c r="H246" s="1">
        <f t="shared" si="27"/>
        <v>230</v>
      </c>
      <c r="I246" s="1">
        <v>230</v>
      </c>
      <c r="J246" s="1">
        <v>0</v>
      </c>
      <c r="K246" s="1">
        <v>0</v>
      </c>
      <c r="L246" s="1">
        <v>230</v>
      </c>
      <c r="M246" s="1">
        <v>0</v>
      </c>
    </row>
    <row r="247" spans="1:13" ht="16.5" customHeight="1" x14ac:dyDescent="0.2">
      <c r="A247" s="77"/>
      <c r="B247" s="77"/>
      <c r="C247" s="77"/>
      <c r="D247" s="77"/>
      <c r="E247" s="69"/>
      <c r="F247" s="69"/>
      <c r="G247" s="16" t="s">
        <v>23</v>
      </c>
      <c r="H247" s="1">
        <f t="shared" si="27"/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 ht="16.5" customHeight="1" x14ac:dyDescent="0.2">
      <c r="A248" s="77"/>
      <c r="B248" s="77"/>
      <c r="C248" s="77"/>
      <c r="D248" s="77"/>
      <c r="E248" s="69"/>
      <c r="F248" s="69"/>
      <c r="G248" s="16" t="s">
        <v>31</v>
      </c>
      <c r="H248" s="1">
        <f t="shared" si="27"/>
        <v>11</v>
      </c>
      <c r="I248" s="1">
        <v>0</v>
      </c>
      <c r="J248" s="1">
        <v>0</v>
      </c>
      <c r="K248" s="1">
        <v>0</v>
      </c>
      <c r="L248" s="1">
        <v>11</v>
      </c>
      <c r="M248" s="1">
        <v>0</v>
      </c>
    </row>
    <row r="249" spans="1:13" ht="16.5" customHeight="1" x14ac:dyDescent="0.2">
      <c r="A249" s="77"/>
      <c r="B249" s="77"/>
      <c r="C249" s="77"/>
      <c r="D249" s="77"/>
      <c r="E249" s="69"/>
      <c r="F249" s="69"/>
      <c r="G249" s="16" t="s">
        <v>32</v>
      </c>
      <c r="H249" s="1">
        <f t="shared" si="27"/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16.5" customHeight="1" x14ac:dyDescent="0.2">
      <c r="A250" s="77"/>
      <c r="B250" s="77"/>
      <c r="C250" s="77"/>
      <c r="D250" s="77"/>
      <c r="E250" s="69"/>
      <c r="F250" s="69"/>
      <c r="G250" s="16" t="s">
        <v>33</v>
      </c>
      <c r="H250" s="1">
        <f t="shared" si="27"/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</row>
    <row r="251" spans="1:13" ht="22.15" customHeight="1" x14ac:dyDescent="0.2">
      <c r="A251" s="77"/>
      <c r="B251" s="77"/>
      <c r="C251" s="77"/>
      <c r="D251" s="77"/>
      <c r="E251" s="70"/>
      <c r="F251" s="70"/>
      <c r="G251" s="16" t="s">
        <v>34</v>
      </c>
      <c r="H251" s="1">
        <f t="shared" si="27"/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</row>
    <row r="252" spans="1:13" ht="94.5" customHeight="1" x14ac:dyDescent="0.2">
      <c r="A252" s="77" t="s">
        <v>82</v>
      </c>
      <c r="B252" s="77" t="s">
        <v>12</v>
      </c>
      <c r="C252" s="77" t="s">
        <v>84</v>
      </c>
      <c r="D252" s="83">
        <v>7138.3</v>
      </c>
      <c r="E252" s="75">
        <v>2021</v>
      </c>
      <c r="F252" s="75" t="s">
        <v>23</v>
      </c>
      <c r="G252" s="16" t="s">
        <v>72</v>
      </c>
      <c r="H252" s="6">
        <f>H253+H254+H255+H256+H257+H258+H259+H260+H261+H262+H263</f>
        <v>-2.2648549702353193E-14</v>
      </c>
      <c r="I252" s="6">
        <f>I259</f>
        <v>0</v>
      </c>
      <c r="J252" s="6">
        <v>0</v>
      </c>
      <c r="K252" s="6">
        <f>K253+K254+K255+K256+K257+K258</f>
        <v>0</v>
      </c>
      <c r="L252" s="6">
        <f>L253+L254+L255+L256+L257+L258+L259+L260+L261+L262+L263</f>
        <v>-2.2648549702353193E-14</v>
      </c>
      <c r="M252" s="6">
        <v>0</v>
      </c>
    </row>
    <row r="253" spans="1:13" ht="16.5" customHeight="1" x14ac:dyDescent="0.2">
      <c r="A253" s="77"/>
      <c r="B253" s="77"/>
      <c r="C253" s="77"/>
      <c r="D253" s="83"/>
      <c r="E253" s="71"/>
      <c r="F253" s="71"/>
      <c r="G253" s="16" t="s">
        <v>0</v>
      </c>
      <c r="H253" s="1">
        <f>J253+K253+L253+M253</f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 ht="16.5" customHeight="1" x14ac:dyDescent="0.2">
      <c r="A254" s="77"/>
      <c r="B254" s="77"/>
      <c r="C254" s="77"/>
      <c r="D254" s="83"/>
      <c r="E254" s="71"/>
      <c r="F254" s="71"/>
      <c r="G254" s="16" t="s">
        <v>5</v>
      </c>
      <c r="H254" s="1">
        <f t="shared" ref="H254:H263" si="28">J254+K254+L254+M254</f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</row>
    <row r="255" spans="1:13" ht="16.5" customHeight="1" x14ac:dyDescent="0.2">
      <c r="A255" s="77"/>
      <c r="B255" s="77"/>
      <c r="C255" s="77"/>
      <c r="D255" s="83"/>
      <c r="E255" s="71"/>
      <c r="F255" s="71"/>
      <c r="G255" s="16" t="s">
        <v>1</v>
      </c>
      <c r="H255" s="1">
        <f t="shared" si="28"/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</row>
    <row r="256" spans="1:13" ht="15.75" x14ac:dyDescent="0.25">
      <c r="A256" s="77"/>
      <c r="B256" s="77"/>
      <c r="C256" s="77"/>
      <c r="D256" s="83"/>
      <c r="E256" s="71"/>
      <c r="F256" s="71"/>
      <c r="G256" s="16" t="s">
        <v>2</v>
      </c>
      <c r="H256" s="1">
        <f t="shared" si="28"/>
        <v>0</v>
      </c>
      <c r="I256" s="1">
        <v>0</v>
      </c>
      <c r="J256" s="1">
        <v>0</v>
      </c>
      <c r="K256" s="21">
        <v>0</v>
      </c>
      <c r="L256" s="21">
        <v>0</v>
      </c>
      <c r="M256" s="1">
        <v>0</v>
      </c>
    </row>
    <row r="257" spans="1:17" ht="15.75" x14ac:dyDescent="0.25">
      <c r="A257" s="77"/>
      <c r="B257" s="77"/>
      <c r="C257" s="77"/>
      <c r="D257" s="83"/>
      <c r="E257" s="71"/>
      <c r="F257" s="71"/>
      <c r="G257" s="16" t="s">
        <v>3</v>
      </c>
      <c r="H257" s="1">
        <f t="shared" si="28"/>
        <v>0</v>
      </c>
      <c r="I257" s="22">
        <v>0</v>
      </c>
      <c r="J257" s="1">
        <v>0</v>
      </c>
      <c r="K257" s="22">
        <v>0</v>
      </c>
      <c r="L257" s="21">
        <v>0</v>
      </c>
      <c r="M257" s="1">
        <v>0</v>
      </c>
    </row>
    <row r="258" spans="1:17" ht="15.75" x14ac:dyDescent="0.2">
      <c r="A258" s="77"/>
      <c r="B258" s="77"/>
      <c r="C258" s="77"/>
      <c r="D258" s="83"/>
      <c r="E258" s="71"/>
      <c r="F258" s="71"/>
      <c r="G258" s="16" t="s">
        <v>4</v>
      </c>
      <c r="H258" s="1">
        <f t="shared" si="28"/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7" ht="15.75" x14ac:dyDescent="0.2">
      <c r="A259" s="77"/>
      <c r="B259" s="77"/>
      <c r="C259" s="77"/>
      <c r="D259" s="83"/>
      <c r="E259" s="71"/>
      <c r="F259" s="71"/>
      <c r="G259" s="16" t="s">
        <v>23</v>
      </c>
      <c r="H259" s="1">
        <f t="shared" si="28"/>
        <v>-2.2648549702353193E-14</v>
      </c>
      <c r="I259" s="1">
        <v>0</v>
      </c>
      <c r="J259" s="1">
        <v>0</v>
      </c>
      <c r="K259" s="1">
        <v>0</v>
      </c>
      <c r="L259" s="1">
        <f>454.9-251-200-3.9</f>
        <v>-2.2648549702353193E-14</v>
      </c>
      <c r="M259" s="1">
        <v>0</v>
      </c>
    </row>
    <row r="260" spans="1:17" ht="15.75" x14ac:dyDescent="0.2">
      <c r="A260" s="77"/>
      <c r="B260" s="77"/>
      <c r="C260" s="77"/>
      <c r="D260" s="83"/>
      <c r="E260" s="71"/>
      <c r="F260" s="71"/>
      <c r="G260" s="16" t="s">
        <v>31</v>
      </c>
      <c r="H260" s="1">
        <f t="shared" si="28"/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</row>
    <row r="261" spans="1:17" ht="15.75" x14ac:dyDescent="0.2">
      <c r="A261" s="77"/>
      <c r="B261" s="77"/>
      <c r="C261" s="77"/>
      <c r="D261" s="83"/>
      <c r="E261" s="71"/>
      <c r="F261" s="71"/>
      <c r="G261" s="16" t="s">
        <v>32</v>
      </c>
      <c r="H261" s="1">
        <f t="shared" si="28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7" ht="15.75" x14ac:dyDescent="0.2">
      <c r="A262" s="77"/>
      <c r="B262" s="77"/>
      <c r="C262" s="77"/>
      <c r="D262" s="83"/>
      <c r="E262" s="71"/>
      <c r="F262" s="71"/>
      <c r="G262" s="16" t="s">
        <v>33</v>
      </c>
      <c r="H262" s="1">
        <f t="shared" si="28"/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</row>
    <row r="263" spans="1:17" ht="23.25" customHeight="1" x14ac:dyDescent="0.2">
      <c r="A263" s="77"/>
      <c r="B263" s="77"/>
      <c r="C263" s="77"/>
      <c r="D263" s="83"/>
      <c r="E263" s="76"/>
      <c r="F263" s="76"/>
      <c r="G263" s="16" t="s">
        <v>34</v>
      </c>
      <c r="H263" s="1">
        <f t="shared" si="28"/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</row>
    <row r="264" spans="1:17" ht="110.25" x14ac:dyDescent="0.2">
      <c r="A264" s="77" t="s">
        <v>46</v>
      </c>
      <c r="B264" s="77" t="s">
        <v>12</v>
      </c>
      <c r="C264" s="77" t="s">
        <v>27</v>
      </c>
      <c r="D264" s="77" t="s">
        <v>28</v>
      </c>
      <c r="E264" s="77" t="s">
        <v>20</v>
      </c>
      <c r="F264" s="77" t="s">
        <v>3</v>
      </c>
      <c r="G264" s="16" t="s">
        <v>72</v>
      </c>
      <c r="H264" s="6">
        <f>H265+H266+H267+H268+H269+H270</f>
        <v>1402.5</v>
      </c>
      <c r="I264" s="6">
        <f>I265+I266+I267+I268+I269+I270</f>
        <v>1402.5</v>
      </c>
      <c r="J264" s="6">
        <v>0</v>
      </c>
      <c r="K264" s="6">
        <f>K265+K266+K267+K268+K269+K270</f>
        <v>0</v>
      </c>
      <c r="L264" s="6">
        <f>L265+L266+L267+L268+L269+L270</f>
        <v>1402.5</v>
      </c>
      <c r="M264" s="6">
        <v>0</v>
      </c>
    </row>
    <row r="265" spans="1:17" ht="15.75" x14ac:dyDescent="0.2">
      <c r="A265" s="77"/>
      <c r="B265" s="77"/>
      <c r="C265" s="77"/>
      <c r="D265" s="77"/>
      <c r="E265" s="77"/>
      <c r="F265" s="77"/>
      <c r="G265" s="16" t="s">
        <v>0</v>
      </c>
      <c r="H265" s="1">
        <f>J265+K265+L265</f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7" ht="15.75" x14ac:dyDescent="0.2">
      <c r="A266" s="77"/>
      <c r="B266" s="77"/>
      <c r="C266" s="77"/>
      <c r="D266" s="77"/>
      <c r="E266" s="77"/>
      <c r="F266" s="77"/>
      <c r="G266" s="16" t="s">
        <v>5</v>
      </c>
      <c r="H266" s="1">
        <f t="shared" ref="H266:H275" si="29">J266+K266+L266</f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</row>
    <row r="267" spans="1:17" ht="15.75" x14ac:dyDescent="0.2">
      <c r="A267" s="77"/>
      <c r="B267" s="77"/>
      <c r="C267" s="77"/>
      <c r="D267" s="77"/>
      <c r="E267" s="77"/>
      <c r="F267" s="77"/>
      <c r="G267" s="16" t="s">
        <v>1</v>
      </c>
      <c r="H267" s="1">
        <f t="shared" si="29"/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</row>
    <row r="268" spans="1:17" ht="15.75" x14ac:dyDescent="0.25">
      <c r="A268" s="77"/>
      <c r="B268" s="77"/>
      <c r="C268" s="77"/>
      <c r="D268" s="77"/>
      <c r="E268" s="77"/>
      <c r="F268" s="77"/>
      <c r="G268" s="16" t="s">
        <v>2</v>
      </c>
      <c r="H268" s="1">
        <f t="shared" si="29"/>
        <v>0</v>
      </c>
      <c r="I268" s="1">
        <v>0</v>
      </c>
      <c r="J268" s="1">
        <v>0</v>
      </c>
      <c r="K268" s="21">
        <v>0</v>
      </c>
      <c r="L268" s="21">
        <v>0</v>
      </c>
      <c r="M268" s="1">
        <v>0</v>
      </c>
    </row>
    <row r="269" spans="1:17" ht="15.75" x14ac:dyDescent="0.2">
      <c r="A269" s="77"/>
      <c r="B269" s="77"/>
      <c r="C269" s="77"/>
      <c r="D269" s="77"/>
      <c r="E269" s="77"/>
      <c r="F269" s="77"/>
      <c r="G269" s="16" t="s">
        <v>3</v>
      </c>
      <c r="H269" s="6">
        <f t="shared" si="29"/>
        <v>1402.5</v>
      </c>
      <c r="I269" s="6">
        <v>1402.5</v>
      </c>
      <c r="J269" s="6">
        <v>0</v>
      </c>
      <c r="K269" s="6">
        <v>0</v>
      </c>
      <c r="L269" s="27">
        <v>1402.5</v>
      </c>
      <c r="M269" s="1">
        <v>0</v>
      </c>
    </row>
    <row r="270" spans="1:17" ht="15.75" x14ac:dyDescent="0.2">
      <c r="A270" s="77"/>
      <c r="B270" s="77"/>
      <c r="C270" s="77"/>
      <c r="D270" s="77"/>
      <c r="E270" s="77"/>
      <c r="F270" s="77"/>
      <c r="G270" s="16" t="s">
        <v>4</v>
      </c>
      <c r="H270" s="6">
        <f t="shared" si="29"/>
        <v>0</v>
      </c>
      <c r="I270" s="6">
        <v>0</v>
      </c>
      <c r="J270" s="6">
        <v>0</v>
      </c>
      <c r="K270" s="6">
        <v>0</v>
      </c>
      <c r="L270" s="6">
        <v>0</v>
      </c>
      <c r="M270" s="1">
        <v>0</v>
      </c>
    </row>
    <row r="271" spans="1:17" ht="15.75" x14ac:dyDescent="0.2">
      <c r="A271" s="77"/>
      <c r="B271" s="77"/>
      <c r="C271" s="77"/>
      <c r="D271" s="77"/>
      <c r="E271" s="77"/>
      <c r="F271" s="77"/>
      <c r="G271" s="16" t="s">
        <v>23</v>
      </c>
      <c r="H271" s="1">
        <f t="shared" si="29"/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Q271" s="7"/>
    </row>
    <row r="272" spans="1:17" ht="15.75" x14ac:dyDescent="0.2">
      <c r="A272" s="77"/>
      <c r="B272" s="77"/>
      <c r="C272" s="77"/>
      <c r="D272" s="77"/>
      <c r="E272" s="77"/>
      <c r="F272" s="77"/>
      <c r="G272" s="16" t="s">
        <v>31</v>
      </c>
      <c r="H272" s="1">
        <f t="shared" si="29"/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 ht="15.75" x14ac:dyDescent="0.2">
      <c r="A273" s="77"/>
      <c r="B273" s="77"/>
      <c r="C273" s="77"/>
      <c r="D273" s="77"/>
      <c r="E273" s="77"/>
      <c r="F273" s="77"/>
      <c r="G273" s="16" t="s">
        <v>32</v>
      </c>
      <c r="H273" s="1">
        <f t="shared" si="29"/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</row>
    <row r="274" spans="1:13" ht="15.75" x14ac:dyDescent="0.2">
      <c r="A274" s="77"/>
      <c r="B274" s="77"/>
      <c r="C274" s="77"/>
      <c r="D274" s="77"/>
      <c r="E274" s="77"/>
      <c r="F274" s="77"/>
      <c r="G274" s="16" t="s">
        <v>33</v>
      </c>
      <c r="H274" s="1">
        <f t="shared" si="29"/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</row>
    <row r="275" spans="1:13" ht="20.25" customHeight="1" x14ac:dyDescent="0.2">
      <c r="A275" s="77"/>
      <c r="B275" s="77"/>
      <c r="C275" s="77"/>
      <c r="D275" s="77"/>
      <c r="E275" s="77"/>
      <c r="F275" s="77"/>
      <c r="G275" s="16" t="s">
        <v>34</v>
      </c>
      <c r="H275" s="1">
        <f t="shared" si="29"/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 ht="16.5" hidden="1" customHeight="1" x14ac:dyDescent="0.2">
      <c r="A276" s="77"/>
      <c r="B276" s="77"/>
      <c r="C276" s="77"/>
      <c r="D276" s="77"/>
      <c r="E276" s="77"/>
      <c r="F276" s="77"/>
      <c r="G276" s="16"/>
      <c r="H276" s="1"/>
      <c r="I276" s="1"/>
      <c r="J276" s="1"/>
      <c r="K276" s="1"/>
      <c r="L276" s="1"/>
      <c r="M276" s="1"/>
    </row>
    <row r="277" spans="1:13" ht="16.5" hidden="1" customHeight="1" x14ac:dyDescent="0.2">
      <c r="A277" s="77"/>
      <c r="B277" s="77"/>
      <c r="C277" s="77"/>
      <c r="D277" s="77"/>
      <c r="E277" s="77"/>
      <c r="F277" s="77"/>
      <c r="G277" s="16"/>
      <c r="H277" s="1"/>
      <c r="I277" s="1"/>
      <c r="J277" s="1"/>
      <c r="K277" s="1"/>
      <c r="L277" s="1"/>
      <c r="M277" s="1"/>
    </row>
    <row r="278" spans="1:13" ht="16.5" hidden="1" customHeight="1" x14ac:dyDescent="0.2">
      <c r="A278" s="77"/>
      <c r="B278" s="77"/>
      <c r="C278" s="77"/>
      <c r="D278" s="77"/>
      <c r="E278" s="77"/>
      <c r="F278" s="77"/>
      <c r="G278" s="16"/>
      <c r="H278" s="1"/>
      <c r="I278" s="1"/>
      <c r="J278" s="1"/>
      <c r="K278" s="1"/>
      <c r="L278" s="1"/>
      <c r="M278" s="1"/>
    </row>
    <row r="279" spans="1:13" ht="16.5" hidden="1" customHeight="1" x14ac:dyDescent="0.2">
      <c r="A279" s="77"/>
      <c r="B279" s="77"/>
      <c r="C279" s="77"/>
      <c r="D279" s="77"/>
      <c r="E279" s="77"/>
      <c r="F279" s="77"/>
      <c r="G279" s="16"/>
      <c r="H279" s="1"/>
      <c r="I279" s="1"/>
      <c r="J279" s="1"/>
      <c r="K279" s="1"/>
      <c r="L279" s="1"/>
      <c r="M279" s="1"/>
    </row>
    <row r="280" spans="1:13" ht="15.75" hidden="1" x14ac:dyDescent="0.25">
      <c r="A280" s="77"/>
      <c r="B280" s="77"/>
      <c r="C280" s="77"/>
      <c r="D280" s="77"/>
      <c r="E280" s="77"/>
      <c r="F280" s="77"/>
      <c r="G280" s="16"/>
      <c r="H280" s="1"/>
      <c r="I280" s="1"/>
      <c r="J280" s="1"/>
      <c r="K280" s="21"/>
      <c r="L280" s="21"/>
      <c r="M280" s="1"/>
    </row>
    <row r="281" spans="1:13" ht="15.75" hidden="1" x14ac:dyDescent="0.25">
      <c r="A281" s="77"/>
      <c r="B281" s="77"/>
      <c r="C281" s="77"/>
      <c r="D281" s="77"/>
      <c r="E281" s="77"/>
      <c r="F281" s="77"/>
      <c r="G281" s="16"/>
      <c r="H281" s="1"/>
      <c r="I281" s="1"/>
      <c r="J281" s="1"/>
      <c r="K281" s="22"/>
      <c r="L281" s="21"/>
      <c r="M281" s="1"/>
    </row>
    <row r="282" spans="1:13" ht="15.75" hidden="1" x14ac:dyDescent="0.2">
      <c r="A282" s="77"/>
      <c r="B282" s="77"/>
      <c r="C282" s="77"/>
      <c r="D282" s="77"/>
      <c r="E282" s="77"/>
      <c r="F282" s="77"/>
      <c r="G282" s="16"/>
      <c r="H282" s="1"/>
      <c r="I282" s="1"/>
      <c r="J282" s="1"/>
      <c r="K282" s="1"/>
      <c r="L282" s="1"/>
      <c r="M282" s="1"/>
    </row>
    <row r="283" spans="1:13" ht="15.75" hidden="1" x14ac:dyDescent="0.2">
      <c r="A283" s="77"/>
      <c r="B283" s="77"/>
      <c r="C283" s="77"/>
      <c r="D283" s="77"/>
      <c r="E283" s="77"/>
      <c r="F283" s="77"/>
      <c r="G283" s="16"/>
      <c r="H283" s="1"/>
      <c r="I283" s="1"/>
      <c r="J283" s="1"/>
      <c r="K283" s="1"/>
      <c r="L283" s="1"/>
      <c r="M283" s="1"/>
    </row>
    <row r="284" spans="1:13" ht="15.75" hidden="1" x14ac:dyDescent="0.2">
      <c r="A284" s="77"/>
      <c r="B284" s="77"/>
      <c r="C284" s="77"/>
      <c r="D284" s="77"/>
      <c r="E284" s="77"/>
      <c r="F284" s="77"/>
      <c r="G284" s="16"/>
      <c r="H284" s="1"/>
      <c r="I284" s="1"/>
      <c r="J284" s="1"/>
      <c r="K284" s="1"/>
      <c r="L284" s="1"/>
      <c r="M284" s="1"/>
    </row>
    <row r="285" spans="1:13" ht="15.75" hidden="1" x14ac:dyDescent="0.2">
      <c r="A285" s="77"/>
      <c r="B285" s="77"/>
      <c r="C285" s="77"/>
      <c r="D285" s="77"/>
      <c r="E285" s="77"/>
      <c r="F285" s="77"/>
      <c r="G285" s="16"/>
      <c r="H285" s="1"/>
      <c r="I285" s="1"/>
      <c r="J285" s="1"/>
      <c r="K285" s="1"/>
      <c r="L285" s="1"/>
      <c r="M285" s="1"/>
    </row>
    <row r="286" spans="1:13" ht="15.75" hidden="1" x14ac:dyDescent="0.2">
      <c r="A286" s="77"/>
      <c r="B286" s="77"/>
      <c r="C286" s="77"/>
      <c r="D286" s="77"/>
      <c r="E286" s="77"/>
      <c r="F286" s="77"/>
      <c r="G286" s="16"/>
      <c r="H286" s="1"/>
      <c r="I286" s="1"/>
      <c r="J286" s="1"/>
      <c r="K286" s="1"/>
      <c r="L286" s="1"/>
      <c r="M286" s="1"/>
    </row>
    <row r="287" spans="1:13" ht="96.75" hidden="1" customHeight="1" x14ac:dyDescent="0.2">
      <c r="A287" s="77"/>
      <c r="B287" s="77"/>
      <c r="C287" s="77"/>
      <c r="D287" s="77"/>
      <c r="E287" s="77"/>
      <c r="F287" s="77"/>
      <c r="G287" s="16"/>
      <c r="H287" s="1"/>
      <c r="I287" s="1"/>
      <c r="J287" s="1"/>
      <c r="K287" s="1"/>
      <c r="L287" s="1"/>
      <c r="M287" s="1"/>
    </row>
    <row r="288" spans="1:13" ht="110.25" hidden="1" x14ac:dyDescent="0.2">
      <c r="A288" s="77" t="s">
        <v>148</v>
      </c>
      <c r="B288" s="77" t="s">
        <v>37</v>
      </c>
      <c r="C288" s="77" t="s">
        <v>84</v>
      </c>
      <c r="D288" s="82" t="s">
        <v>84</v>
      </c>
      <c r="E288" s="77"/>
      <c r="F288" s="77"/>
      <c r="G288" s="16" t="s">
        <v>72</v>
      </c>
      <c r="H288" s="6">
        <f>H289+H290+H291+H292+H293+H294</f>
        <v>0</v>
      </c>
      <c r="I288" s="6">
        <f>I289+I290+I291+I292+I293+I294</f>
        <v>0</v>
      </c>
      <c r="J288" s="6">
        <v>0</v>
      </c>
      <c r="K288" s="6">
        <f>K289+K290+K291+K292+K293+K294</f>
        <v>0</v>
      </c>
      <c r="L288" s="6">
        <f>L289+L290+L291+L292+L293+L294</f>
        <v>0</v>
      </c>
      <c r="M288" s="6">
        <v>0</v>
      </c>
    </row>
    <row r="289" spans="1:13" ht="15.75" hidden="1" x14ac:dyDescent="0.2">
      <c r="A289" s="77"/>
      <c r="B289" s="77"/>
      <c r="C289" s="77"/>
      <c r="D289" s="82"/>
      <c r="E289" s="77"/>
      <c r="F289" s="77"/>
      <c r="G289" s="16" t="s">
        <v>0</v>
      </c>
      <c r="H289" s="1">
        <f>J289+K289+L289</f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 ht="15.75" hidden="1" x14ac:dyDescent="0.2">
      <c r="A290" s="77"/>
      <c r="B290" s="77"/>
      <c r="C290" s="77"/>
      <c r="D290" s="82"/>
      <c r="E290" s="77"/>
      <c r="F290" s="77"/>
      <c r="G290" s="16" t="s">
        <v>5</v>
      </c>
      <c r="H290" s="1">
        <f t="shared" ref="H290:H299" si="30">J290+K290+L290</f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</row>
    <row r="291" spans="1:13" ht="15.75" hidden="1" x14ac:dyDescent="0.2">
      <c r="A291" s="77"/>
      <c r="B291" s="77"/>
      <c r="C291" s="77"/>
      <c r="D291" s="82"/>
      <c r="E291" s="77"/>
      <c r="F291" s="77"/>
      <c r="G291" s="16" t="s">
        <v>1</v>
      </c>
      <c r="H291" s="1">
        <f t="shared" si="30"/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</row>
    <row r="292" spans="1:13" ht="15.75" hidden="1" x14ac:dyDescent="0.25">
      <c r="A292" s="77"/>
      <c r="B292" s="77"/>
      <c r="C292" s="77"/>
      <c r="D292" s="82"/>
      <c r="E292" s="77"/>
      <c r="F292" s="77"/>
      <c r="G292" s="16" t="s">
        <v>2</v>
      </c>
      <c r="H292" s="1">
        <f t="shared" si="30"/>
        <v>0</v>
      </c>
      <c r="I292" s="1">
        <v>0</v>
      </c>
      <c r="J292" s="1">
        <v>0</v>
      </c>
      <c r="K292" s="21">
        <v>0</v>
      </c>
      <c r="L292" s="21">
        <v>0</v>
      </c>
      <c r="M292" s="1">
        <v>0</v>
      </c>
    </row>
    <row r="293" spans="1:13" ht="15.75" hidden="1" x14ac:dyDescent="0.2">
      <c r="A293" s="77"/>
      <c r="B293" s="77"/>
      <c r="C293" s="77"/>
      <c r="D293" s="82"/>
      <c r="E293" s="77"/>
      <c r="F293" s="77"/>
      <c r="G293" s="16" t="s">
        <v>3</v>
      </c>
      <c r="H293" s="6">
        <f t="shared" si="30"/>
        <v>0</v>
      </c>
      <c r="I293" s="6">
        <v>0</v>
      </c>
      <c r="J293" s="6">
        <v>0</v>
      </c>
      <c r="K293" s="6">
        <v>0</v>
      </c>
      <c r="L293" s="27">
        <v>0</v>
      </c>
      <c r="M293" s="1">
        <v>0</v>
      </c>
    </row>
    <row r="294" spans="1:13" ht="15.75" hidden="1" x14ac:dyDescent="0.2">
      <c r="A294" s="77"/>
      <c r="B294" s="77"/>
      <c r="C294" s="77"/>
      <c r="D294" s="82"/>
      <c r="E294" s="77"/>
      <c r="F294" s="77"/>
      <c r="G294" s="16" t="s">
        <v>4</v>
      </c>
      <c r="H294" s="6">
        <f t="shared" si="30"/>
        <v>0</v>
      </c>
      <c r="I294" s="6">
        <v>0</v>
      </c>
      <c r="J294" s="6">
        <v>0</v>
      </c>
      <c r="K294" s="6">
        <v>0</v>
      </c>
      <c r="L294" s="6">
        <v>0</v>
      </c>
      <c r="M294" s="1">
        <v>0</v>
      </c>
    </row>
    <row r="295" spans="1:13" ht="15.75" hidden="1" x14ac:dyDescent="0.2">
      <c r="A295" s="77"/>
      <c r="B295" s="77"/>
      <c r="C295" s="77"/>
      <c r="D295" s="82"/>
      <c r="E295" s="77"/>
      <c r="F295" s="77"/>
      <c r="G295" s="16" t="s">
        <v>23</v>
      </c>
      <c r="H295" s="1">
        <f t="shared" si="30"/>
        <v>0</v>
      </c>
      <c r="I295" s="1">
        <f>H295</f>
        <v>0</v>
      </c>
      <c r="J295" s="1">
        <v>0</v>
      </c>
      <c r="K295" s="1">
        <f>13000-13000</f>
        <v>0</v>
      </c>
      <c r="L295" s="1">
        <f>829.8-829.8</f>
        <v>0</v>
      </c>
      <c r="M295" s="1">
        <v>0</v>
      </c>
    </row>
    <row r="296" spans="1:13" ht="15.75" hidden="1" x14ac:dyDescent="0.2">
      <c r="A296" s="77"/>
      <c r="B296" s="77"/>
      <c r="C296" s="77"/>
      <c r="D296" s="82"/>
      <c r="E296" s="77"/>
      <c r="F296" s="77"/>
      <c r="G296" s="16" t="s">
        <v>31</v>
      </c>
      <c r="H296" s="1">
        <f t="shared" si="30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 ht="15.75" hidden="1" x14ac:dyDescent="0.2">
      <c r="A297" s="77"/>
      <c r="B297" s="77"/>
      <c r="C297" s="77"/>
      <c r="D297" s="82"/>
      <c r="E297" s="77"/>
      <c r="F297" s="77"/>
      <c r="G297" s="16" t="s">
        <v>32</v>
      </c>
      <c r="H297" s="1">
        <f t="shared" si="30"/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</row>
    <row r="298" spans="1:13" ht="15.75" hidden="1" x14ac:dyDescent="0.2">
      <c r="A298" s="77"/>
      <c r="B298" s="77"/>
      <c r="C298" s="77"/>
      <c r="D298" s="82"/>
      <c r="E298" s="77"/>
      <c r="F298" s="77"/>
      <c r="G298" s="16" t="s">
        <v>33</v>
      </c>
      <c r="H298" s="1">
        <f t="shared" si="30"/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</row>
    <row r="299" spans="1:13" ht="19.899999999999999" hidden="1" customHeight="1" x14ac:dyDescent="0.2">
      <c r="A299" s="77"/>
      <c r="B299" s="77"/>
      <c r="C299" s="77"/>
      <c r="D299" s="82"/>
      <c r="E299" s="77"/>
      <c r="F299" s="77"/>
      <c r="G299" s="16" t="s">
        <v>34</v>
      </c>
      <c r="H299" s="1">
        <f t="shared" si="30"/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</row>
    <row r="300" spans="1:13" ht="110.25" x14ac:dyDescent="0.2">
      <c r="A300" s="77" t="s">
        <v>126</v>
      </c>
      <c r="B300" s="77" t="s">
        <v>37</v>
      </c>
      <c r="C300" s="77" t="s">
        <v>96</v>
      </c>
      <c r="D300" s="82">
        <v>1919</v>
      </c>
      <c r="E300" s="77">
        <v>2020</v>
      </c>
      <c r="F300" s="77" t="s">
        <v>4</v>
      </c>
      <c r="G300" s="16" t="s">
        <v>72</v>
      </c>
      <c r="H300" s="6">
        <f>H301+H302+H303+H304+H305+H306+H307+H308+H309+H310+H311</f>
        <v>1919</v>
      </c>
      <c r="I300" s="6">
        <f>K300+L300+M300+N287</f>
        <v>1919</v>
      </c>
      <c r="J300" s="6">
        <v>0</v>
      </c>
      <c r="K300" s="6">
        <f>K301+K302+K303+K304+K305+K306</f>
        <v>0</v>
      </c>
      <c r="L300" s="6">
        <f>L301+L302+L303+L304+L305+L306+L307+L308+L309+L310+L311</f>
        <v>1919</v>
      </c>
      <c r="M300" s="6">
        <v>0</v>
      </c>
    </row>
    <row r="301" spans="1:13" ht="15.75" x14ac:dyDescent="0.2">
      <c r="A301" s="77"/>
      <c r="B301" s="77"/>
      <c r="C301" s="77"/>
      <c r="D301" s="82"/>
      <c r="E301" s="77"/>
      <c r="F301" s="77"/>
      <c r="G301" s="16" t="s">
        <v>0</v>
      </c>
      <c r="H301" s="1">
        <f>J301+K301+L301+M301</f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</row>
    <row r="302" spans="1:13" ht="15.75" x14ac:dyDescent="0.2">
      <c r="A302" s="77"/>
      <c r="B302" s="77"/>
      <c r="C302" s="77"/>
      <c r="D302" s="82"/>
      <c r="E302" s="77"/>
      <c r="F302" s="77"/>
      <c r="G302" s="16" t="s">
        <v>5</v>
      </c>
      <c r="H302" s="1">
        <f t="shared" ref="H302:H311" si="31">J302+K302+L302+M302</f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 ht="15.75" x14ac:dyDescent="0.2">
      <c r="A303" s="77"/>
      <c r="B303" s="77"/>
      <c r="C303" s="77"/>
      <c r="D303" s="82"/>
      <c r="E303" s="77"/>
      <c r="F303" s="77"/>
      <c r="G303" s="16" t="s">
        <v>1</v>
      </c>
      <c r="H303" s="1">
        <f t="shared" si="31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 ht="15.75" x14ac:dyDescent="0.25">
      <c r="A304" s="77"/>
      <c r="B304" s="77"/>
      <c r="C304" s="77"/>
      <c r="D304" s="82"/>
      <c r="E304" s="77"/>
      <c r="F304" s="77"/>
      <c r="G304" s="16" t="s">
        <v>2</v>
      </c>
      <c r="H304" s="1">
        <f t="shared" si="31"/>
        <v>0</v>
      </c>
      <c r="I304" s="1">
        <v>0</v>
      </c>
      <c r="J304" s="1">
        <v>0</v>
      </c>
      <c r="K304" s="21">
        <v>0</v>
      </c>
      <c r="L304" s="21">
        <v>0</v>
      </c>
      <c r="M304" s="1">
        <v>0</v>
      </c>
    </row>
    <row r="305" spans="1:33" ht="15.75" x14ac:dyDescent="0.25">
      <c r="A305" s="77"/>
      <c r="B305" s="77"/>
      <c r="C305" s="77"/>
      <c r="D305" s="82"/>
      <c r="E305" s="77"/>
      <c r="F305" s="77"/>
      <c r="G305" s="16" t="s">
        <v>3</v>
      </c>
      <c r="H305" s="1">
        <f t="shared" si="31"/>
        <v>0</v>
      </c>
      <c r="I305" s="1">
        <v>0</v>
      </c>
      <c r="J305" s="1">
        <v>0</v>
      </c>
      <c r="K305" s="21">
        <v>0</v>
      </c>
      <c r="L305" s="21">
        <v>0</v>
      </c>
      <c r="M305" s="1">
        <v>0</v>
      </c>
    </row>
    <row r="306" spans="1:33" ht="15.75" x14ac:dyDescent="0.2">
      <c r="A306" s="77"/>
      <c r="B306" s="77"/>
      <c r="C306" s="77"/>
      <c r="D306" s="82"/>
      <c r="E306" s="77"/>
      <c r="F306" s="77"/>
      <c r="G306" s="16" t="s">
        <v>4</v>
      </c>
      <c r="H306" s="1">
        <f t="shared" si="31"/>
        <v>1919</v>
      </c>
      <c r="I306" s="1">
        <f>K306+L306+M306+N293</f>
        <v>1919</v>
      </c>
      <c r="J306" s="1">
        <v>0</v>
      </c>
      <c r="K306" s="1">
        <v>0</v>
      </c>
      <c r="L306" s="1">
        <f>2000-81</f>
        <v>1919</v>
      </c>
      <c r="M306" s="1">
        <v>0</v>
      </c>
    </row>
    <row r="307" spans="1:33" ht="15.75" x14ac:dyDescent="0.2">
      <c r="A307" s="77"/>
      <c r="B307" s="77"/>
      <c r="C307" s="77"/>
      <c r="D307" s="82"/>
      <c r="E307" s="77"/>
      <c r="F307" s="77"/>
      <c r="G307" s="16" t="s">
        <v>23</v>
      </c>
      <c r="H307" s="1">
        <f t="shared" si="31"/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33" ht="15.75" x14ac:dyDescent="0.2">
      <c r="A308" s="77"/>
      <c r="B308" s="77"/>
      <c r="C308" s="77"/>
      <c r="D308" s="82"/>
      <c r="E308" s="77"/>
      <c r="F308" s="77"/>
      <c r="G308" s="16" t="s">
        <v>31</v>
      </c>
      <c r="H308" s="1">
        <f t="shared" si="31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33" ht="15.75" x14ac:dyDescent="0.2">
      <c r="A309" s="77"/>
      <c r="B309" s="77"/>
      <c r="C309" s="77"/>
      <c r="D309" s="82"/>
      <c r="E309" s="77"/>
      <c r="F309" s="77"/>
      <c r="G309" s="16" t="s">
        <v>32</v>
      </c>
      <c r="H309" s="1">
        <f t="shared" si="31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</row>
    <row r="310" spans="1:33" ht="15.75" x14ac:dyDescent="0.2">
      <c r="A310" s="77"/>
      <c r="B310" s="77"/>
      <c r="C310" s="77"/>
      <c r="D310" s="82"/>
      <c r="E310" s="77"/>
      <c r="F310" s="77"/>
      <c r="G310" s="16" t="s">
        <v>33</v>
      </c>
      <c r="H310" s="1">
        <f t="shared" si="31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</row>
    <row r="311" spans="1:33" ht="19.149999999999999" customHeight="1" x14ac:dyDescent="0.2">
      <c r="A311" s="77"/>
      <c r="B311" s="77"/>
      <c r="C311" s="77"/>
      <c r="D311" s="82"/>
      <c r="E311" s="77"/>
      <c r="F311" s="77"/>
      <c r="G311" s="16" t="s">
        <v>34</v>
      </c>
      <c r="H311" s="1">
        <f t="shared" si="31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33" ht="110.25" x14ac:dyDescent="0.2">
      <c r="A312" s="77" t="s">
        <v>127</v>
      </c>
      <c r="B312" s="77" t="s">
        <v>37</v>
      </c>
      <c r="C312" s="77" t="s">
        <v>97</v>
      </c>
      <c r="D312" s="82">
        <v>7700</v>
      </c>
      <c r="E312" s="77">
        <v>2020</v>
      </c>
      <c r="F312" s="77" t="s">
        <v>112</v>
      </c>
      <c r="G312" s="16" t="s">
        <v>72</v>
      </c>
      <c r="H312" s="6">
        <f>H313+H314+H315+H316+H317+H318+H319+H321+H322+H323+H324</f>
        <v>15546.3</v>
      </c>
      <c r="I312" s="6">
        <f>I313+I314+I315+I316+I317+I318+I319+I321+I322+I323+I324</f>
        <v>15546.3</v>
      </c>
      <c r="J312" s="6">
        <v>0</v>
      </c>
      <c r="K312" s="6">
        <f>K313+K314+K315+K316+K317+K318</f>
        <v>0</v>
      </c>
      <c r="L312" s="6">
        <f>L313+L314+L315+L316+L317+L318+L319+L321+L322+L323+L324</f>
        <v>15546.3</v>
      </c>
      <c r="M312" s="6">
        <v>0</v>
      </c>
    </row>
    <row r="313" spans="1:33" ht="15.75" x14ac:dyDescent="0.2">
      <c r="A313" s="77"/>
      <c r="B313" s="77"/>
      <c r="C313" s="77"/>
      <c r="D313" s="82"/>
      <c r="E313" s="77"/>
      <c r="F313" s="77"/>
      <c r="G313" s="16" t="s">
        <v>0</v>
      </c>
      <c r="H313" s="1">
        <f>J313+K313+L313+M313</f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33" ht="15.75" x14ac:dyDescent="0.2">
      <c r="A314" s="77"/>
      <c r="B314" s="77"/>
      <c r="C314" s="77"/>
      <c r="D314" s="82"/>
      <c r="E314" s="77"/>
      <c r="F314" s="77"/>
      <c r="G314" s="16" t="s">
        <v>5</v>
      </c>
      <c r="H314" s="1">
        <f t="shared" ref="H314:H324" si="32">J314+K314+L314+M314</f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33" ht="15.75" x14ac:dyDescent="0.2">
      <c r="A315" s="77"/>
      <c r="B315" s="77"/>
      <c r="C315" s="77"/>
      <c r="D315" s="82"/>
      <c r="E315" s="77"/>
      <c r="F315" s="77"/>
      <c r="G315" s="16" t="s">
        <v>1</v>
      </c>
      <c r="H315" s="1">
        <f t="shared" si="32"/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</row>
    <row r="316" spans="1:33" ht="15.75" x14ac:dyDescent="0.25">
      <c r="A316" s="77"/>
      <c r="B316" s="77"/>
      <c r="C316" s="77"/>
      <c r="D316" s="82"/>
      <c r="E316" s="77"/>
      <c r="F316" s="77"/>
      <c r="G316" s="16" t="s">
        <v>2</v>
      </c>
      <c r="H316" s="1">
        <f t="shared" si="32"/>
        <v>0</v>
      </c>
      <c r="I316" s="1">
        <v>0</v>
      </c>
      <c r="J316" s="1">
        <v>0</v>
      </c>
      <c r="K316" s="21">
        <v>0</v>
      </c>
      <c r="L316" s="21">
        <v>0</v>
      </c>
      <c r="M316" s="1">
        <v>0</v>
      </c>
    </row>
    <row r="317" spans="1:33" ht="15.75" x14ac:dyDescent="0.25">
      <c r="A317" s="77"/>
      <c r="B317" s="77"/>
      <c r="C317" s="77"/>
      <c r="D317" s="82"/>
      <c r="E317" s="77"/>
      <c r="F317" s="77"/>
      <c r="G317" s="16" t="s">
        <v>3</v>
      </c>
      <c r="H317" s="1">
        <f t="shared" si="32"/>
        <v>0</v>
      </c>
      <c r="I317" s="1">
        <v>0</v>
      </c>
      <c r="J317" s="1">
        <v>0</v>
      </c>
      <c r="K317" s="21">
        <v>0</v>
      </c>
      <c r="L317" s="21">
        <v>0</v>
      </c>
      <c r="M317" s="1">
        <v>0</v>
      </c>
    </row>
    <row r="318" spans="1:33" ht="15.75" x14ac:dyDescent="0.2">
      <c r="A318" s="77"/>
      <c r="B318" s="77"/>
      <c r="C318" s="77"/>
      <c r="D318" s="82"/>
      <c r="E318" s="77"/>
      <c r="F318" s="77"/>
      <c r="G318" s="16" t="s">
        <v>4</v>
      </c>
      <c r="H318" s="1">
        <f t="shared" si="32"/>
        <v>7794.3</v>
      </c>
      <c r="I318" s="1">
        <v>7794.3</v>
      </c>
      <c r="J318" s="1">
        <v>0</v>
      </c>
      <c r="K318" s="1">
        <v>0</v>
      </c>
      <c r="L318" s="1">
        <v>7794.3</v>
      </c>
      <c r="M318" s="1">
        <v>0</v>
      </c>
    </row>
    <row r="319" spans="1:33" ht="15.75" x14ac:dyDescent="0.2">
      <c r="A319" s="77"/>
      <c r="B319" s="77"/>
      <c r="C319" s="77"/>
      <c r="D319" s="82"/>
      <c r="E319" s="77"/>
      <c r="F319" s="77"/>
      <c r="G319" s="16" t="s">
        <v>110</v>
      </c>
      <c r="H319" s="1">
        <f t="shared" si="32"/>
        <v>7752</v>
      </c>
      <c r="I319" s="1">
        <v>7752</v>
      </c>
      <c r="J319" s="1">
        <v>0</v>
      </c>
      <c r="K319" s="1">
        <v>0</v>
      </c>
      <c r="L319" s="1">
        <v>7752</v>
      </c>
      <c r="M319" s="1">
        <v>0</v>
      </c>
    </row>
    <row r="320" spans="1:33" ht="31.5" x14ac:dyDescent="0.2">
      <c r="A320" s="77"/>
      <c r="B320" s="77"/>
      <c r="C320" s="77"/>
      <c r="D320" s="82"/>
      <c r="E320" s="77"/>
      <c r="F320" s="77"/>
      <c r="G320" s="16" t="s">
        <v>111</v>
      </c>
      <c r="H320" s="6">
        <f t="shared" si="32"/>
        <v>7752</v>
      </c>
      <c r="I320" s="6">
        <v>7752</v>
      </c>
      <c r="J320" s="6">
        <v>0</v>
      </c>
      <c r="K320" s="6">
        <v>0</v>
      </c>
      <c r="L320" s="6">
        <v>7752</v>
      </c>
      <c r="M320" s="6">
        <v>0</v>
      </c>
      <c r="AG320" s="2" t="s">
        <v>131</v>
      </c>
    </row>
    <row r="321" spans="1:13" ht="15.75" x14ac:dyDescent="0.2">
      <c r="A321" s="77"/>
      <c r="B321" s="77"/>
      <c r="C321" s="77"/>
      <c r="D321" s="82"/>
      <c r="E321" s="77"/>
      <c r="F321" s="77"/>
      <c r="G321" s="16" t="s">
        <v>31</v>
      </c>
      <c r="H321" s="1">
        <f t="shared" si="32"/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13" ht="15.75" x14ac:dyDescent="0.2">
      <c r="A322" s="77"/>
      <c r="B322" s="77"/>
      <c r="C322" s="77"/>
      <c r="D322" s="82"/>
      <c r="E322" s="77"/>
      <c r="F322" s="77"/>
      <c r="G322" s="16" t="s">
        <v>32</v>
      </c>
      <c r="H322" s="1">
        <f t="shared" si="32"/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13" ht="15.75" x14ac:dyDescent="0.2">
      <c r="A323" s="77"/>
      <c r="B323" s="77"/>
      <c r="C323" s="77"/>
      <c r="D323" s="82"/>
      <c r="E323" s="77"/>
      <c r="F323" s="77"/>
      <c r="G323" s="16" t="s">
        <v>33</v>
      </c>
      <c r="H323" s="1">
        <f t="shared" si="32"/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</row>
    <row r="324" spans="1:13" s="24" customFormat="1" ht="20.45" customHeight="1" x14ac:dyDescent="0.2">
      <c r="A324" s="77"/>
      <c r="B324" s="77"/>
      <c r="C324" s="77"/>
      <c r="D324" s="82"/>
      <c r="E324" s="77"/>
      <c r="F324" s="77"/>
      <c r="G324" s="16" t="s">
        <v>34</v>
      </c>
      <c r="H324" s="1">
        <f t="shared" si="32"/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</row>
    <row r="325" spans="1:13" s="24" customFormat="1" ht="20.45" hidden="1" customHeight="1" x14ac:dyDescent="0.2">
      <c r="A325" s="77" t="s">
        <v>153</v>
      </c>
      <c r="B325" s="77" t="s">
        <v>37</v>
      </c>
      <c r="C325" s="75" t="s">
        <v>120</v>
      </c>
      <c r="D325" s="82">
        <v>25000</v>
      </c>
      <c r="E325" s="77">
        <v>2022</v>
      </c>
      <c r="F325" s="77" t="s">
        <v>31</v>
      </c>
      <c r="G325" s="16" t="s">
        <v>72</v>
      </c>
      <c r="H325" s="6">
        <f>H326+H327+H328+H329+H330+H331+H332+H333+H334+H335+H336</f>
        <v>0</v>
      </c>
      <c r="I325" s="6">
        <f>I326+I327+I328+I329+I330+I331+I332+I333+I334+I335+I336</f>
        <v>0</v>
      </c>
      <c r="J325" s="6">
        <v>0</v>
      </c>
      <c r="K325" s="6">
        <f>K326+K327+K328+K329+K330+K331</f>
        <v>0</v>
      </c>
      <c r="L325" s="6">
        <f>L326+L327+L328+L329+L330+L331+L332+L333+L334+L335+L336</f>
        <v>0</v>
      </c>
      <c r="M325" s="6">
        <v>0</v>
      </c>
    </row>
    <row r="326" spans="1:13" s="24" customFormat="1" ht="20.45" hidden="1" customHeight="1" x14ac:dyDescent="0.2">
      <c r="A326" s="77"/>
      <c r="B326" s="77"/>
      <c r="C326" s="71"/>
      <c r="D326" s="82"/>
      <c r="E326" s="77"/>
      <c r="F326" s="77"/>
      <c r="G326" s="16" t="s">
        <v>0</v>
      </c>
      <c r="H326" s="1">
        <f>J326+K326+L326+M326</f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13" s="24" customFormat="1" ht="20.45" hidden="1" customHeight="1" x14ac:dyDescent="0.2">
      <c r="A327" s="77"/>
      <c r="B327" s="77"/>
      <c r="C327" s="71"/>
      <c r="D327" s="82"/>
      <c r="E327" s="77"/>
      <c r="F327" s="77"/>
      <c r="G327" s="16" t="s">
        <v>5</v>
      </c>
      <c r="H327" s="1">
        <f t="shared" ref="H327:H336" si="33">J327+K327+L327+M327</f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</row>
    <row r="328" spans="1:13" s="24" customFormat="1" ht="20.45" hidden="1" customHeight="1" x14ac:dyDescent="0.2">
      <c r="A328" s="77"/>
      <c r="B328" s="77"/>
      <c r="C328" s="71"/>
      <c r="D328" s="82"/>
      <c r="E328" s="77"/>
      <c r="F328" s="77"/>
      <c r="G328" s="16" t="s">
        <v>1</v>
      </c>
      <c r="H328" s="1">
        <f t="shared" si="33"/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</row>
    <row r="329" spans="1:13" s="24" customFormat="1" ht="20.45" hidden="1" customHeight="1" x14ac:dyDescent="0.25">
      <c r="A329" s="77"/>
      <c r="B329" s="77"/>
      <c r="C329" s="71"/>
      <c r="D329" s="82"/>
      <c r="E329" s="77"/>
      <c r="F329" s="77"/>
      <c r="G329" s="16" t="s">
        <v>2</v>
      </c>
      <c r="H329" s="1">
        <f t="shared" si="33"/>
        <v>0</v>
      </c>
      <c r="I329" s="1">
        <v>0</v>
      </c>
      <c r="J329" s="1">
        <v>0</v>
      </c>
      <c r="K329" s="21">
        <v>0</v>
      </c>
      <c r="L329" s="21">
        <v>0</v>
      </c>
      <c r="M329" s="1">
        <v>0</v>
      </c>
    </row>
    <row r="330" spans="1:13" s="24" customFormat="1" ht="20.45" hidden="1" customHeight="1" x14ac:dyDescent="0.25">
      <c r="A330" s="77"/>
      <c r="B330" s="77"/>
      <c r="C330" s="71"/>
      <c r="D330" s="82"/>
      <c r="E330" s="77"/>
      <c r="F330" s="77"/>
      <c r="G330" s="16" t="s">
        <v>3</v>
      </c>
      <c r="H330" s="1">
        <f t="shared" si="33"/>
        <v>0</v>
      </c>
      <c r="I330" s="1">
        <v>0</v>
      </c>
      <c r="J330" s="1">
        <v>0</v>
      </c>
      <c r="K330" s="21">
        <v>0</v>
      </c>
      <c r="L330" s="21">
        <v>0</v>
      </c>
      <c r="M330" s="1">
        <v>0</v>
      </c>
    </row>
    <row r="331" spans="1:13" s="24" customFormat="1" ht="20.45" hidden="1" customHeight="1" x14ac:dyDescent="0.2">
      <c r="A331" s="77"/>
      <c r="B331" s="77"/>
      <c r="C331" s="71"/>
      <c r="D331" s="82"/>
      <c r="E331" s="77"/>
      <c r="F331" s="77"/>
      <c r="G331" s="16" t="s">
        <v>4</v>
      </c>
      <c r="H331" s="1">
        <f t="shared" si="33"/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</row>
    <row r="332" spans="1:13" s="24" customFormat="1" ht="20.45" hidden="1" customHeight="1" x14ac:dyDescent="0.2">
      <c r="A332" s="77"/>
      <c r="B332" s="77"/>
      <c r="C332" s="71"/>
      <c r="D332" s="82"/>
      <c r="E332" s="77"/>
      <c r="F332" s="77"/>
      <c r="G332" s="16" t="s">
        <v>23</v>
      </c>
      <c r="H332" s="1">
        <f t="shared" si="33"/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</row>
    <row r="333" spans="1:13" s="24" customFormat="1" ht="20.45" hidden="1" customHeight="1" x14ac:dyDescent="0.2">
      <c r="A333" s="77"/>
      <c r="B333" s="77"/>
      <c r="C333" s="71"/>
      <c r="D333" s="82"/>
      <c r="E333" s="77"/>
      <c r="F333" s="77"/>
      <c r="G333" s="16" t="s">
        <v>31</v>
      </c>
      <c r="H333" s="1">
        <f t="shared" si="33"/>
        <v>0</v>
      </c>
      <c r="I333" s="1">
        <v>0</v>
      </c>
      <c r="J333" s="1">
        <v>0</v>
      </c>
      <c r="K333" s="1">
        <f>23500-23500</f>
        <v>0</v>
      </c>
      <c r="L333" s="1">
        <f>1500-1500</f>
        <v>0</v>
      </c>
      <c r="M333" s="1">
        <v>0</v>
      </c>
    </row>
    <row r="334" spans="1:13" s="24" customFormat="1" ht="20.45" hidden="1" customHeight="1" x14ac:dyDescent="0.2">
      <c r="A334" s="77"/>
      <c r="B334" s="77"/>
      <c r="C334" s="71"/>
      <c r="D334" s="82"/>
      <c r="E334" s="77"/>
      <c r="F334" s="77"/>
      <c r="G334" s="16" t="s">
        <v>32</v>
      </c>
      <c r="H334" s="1">
        <f t="shared" si="33"/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13" s="24" customFormat="1" ht="20.45" hidden="1" customHeight="1" x14ac:dyDescent="0.2">
      <c r="A335" s="77"/>
      <c r="B335" s="77"/>
      <c r="C335" s="71"/>
      <c r="D335" s="82"/>
      <c r="E335" s="77"/>
      <c r="F335" s="77"/>
      <c r="G335" s="16" t="s">
        <v>33</v>
      </c>
      <c r="H335" s="1">
        <f t="shared" si="33"/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</row>
    <row r="336" spans="1:13" s="24" customFormat="1" ht="20.45" hidden="1" customHeight="1" x14ac:dyDescent="0.2">
      <c r="A336" s="77"/>
      <c r="B336" s="77"/>
      <c r="C336" s="76"/>
      <c r="D336" s="82"/>
      <c r="E336" s="77"/>
      <c r="F336" s="77"/>
      <c r="G336" s="16" t="s">
        <v>34</v>
      </c>
      <c r="H336" s="1">
        <f t="shared" si="33"/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32" s="24" customFormat="1" ht="110.25" x14ac:dyDescent="0.2">
      <c r="A337" s="77" t="s">
        <v>154</v>
      </c>
      <c r="B337" s="77" t="s">
        <v>122</v>
      </c>
      <c r="C337" s="77" t="s">
        <v>118</v>
      </c>
      <c r="D337" s="82">
        <v>1934.9</v>
      </c>
      <c r="E337" s="77">
        <v>2021</v>
      </c>
      <c r="F337" s="77" t="s">
        <v>23</v>
      </c>
      <c r="G337" s="16" t="s">
        <v>72</v>
      </c>
      <c r="H337" s="6">
        <f>H338+H339+H340+H341+H342+H343+H344+H345+H346+H347+H348</f>
        <v>589.1</v>
      </c>
      <c r="I337" s="6">
        <f>I338+I339+I340+I341+I342+I343</f>
        <v>0</v>
      </c>
      <c r="J337" s="6">
        <v>0</v>
      </c>
      <c r="K337" s="6">
        <f>K338+K339+K340+K341+K342+K343</f>
        <v>0</v>
      </c>
      <c r="L337" s="6">
        <f>L338+L339+L340+L341+L342+L343+L344+L345+L346+L347+L348</f>
        <v>589.1</v>
      </c>
      <c r="M337" s="6">
        <v>0</v>
      </c>
    </row>
    <row r="338" spans="1:32" s="24" customFormat="1" ht="15.75" x14ac:dyDescent="0.2">
      <c r="A338" s="77"/>
      <c r="B338" s="77"/>
      <c r="C338" s="77"/>
      <c r="D338" s="82"/>
      <c r="E338" s="77"/>
      <c r="F338" s="77"/>
      <c r="G338" s="16" t="s">
        <v>0</v>
      </c>
      <c r="H338" s="1">
        <f>J338+K338+L338+M338</f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</row>
    <row r="339" spans="1:32" s="24" customFormat="1" ht="15.75" x14ac:dyDescent="0.2">
      <c r="A339" s="77"/>
      <c r="B339" s="77"/>
      <c r="C339" s="77"/>
      <c r="D339" s="82"/>
      <c r="E339" s="77"/>
      <c r="F339" s="77"/>
      <c r="G339" s="16" t="s">
        <v>5</v>
      </c>
      <c r="H339" s="1">
        <f t="shared" ref="H339:H348" si="34">J339+K339+L339+M339</f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</row>
    <row r="340" spans="1:32" s="24" customFormat="1" ht="15.75" x14ac:dyDescent="0.2">
      <c r="A340" s="77"/>
      <c r="B340" s="77"/>
      <c r="C340" s="77"/>
      <c r="D340" s="82"/>
      <c r="E340" s="77"/>
      <c r="F340" s="77"/>
      <c r="G340" s="16" t="s">
        <v>1</v>
      </c>
      <c r="H340" s="1">
        <f t="shared" si="34"/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</row>
    <row r="341" spans="1:32" s="24" customFormat="1" ht="15.75" x14ac:dyDescent="0.25">
      <c r="A341" s="77"/>
      <c r="B341" s="77"/>
      <c r="C341" s="77"/>
      <c r="D341" s="82"/>
      <c r="E341" s="77"/>
      <c r="F341" s="77"/>
      <c r="G341" s="16" t="s">
        <v>2</v>
      </c>
      <c r="H341" s="1">
        <f t="shared" si="34"/>
        <v>0</v>
      </c>
      <c r="I341" s="1">
        <v>0</v>
      </c>
      <c r="J341" s="1">
        <v>0</v>
      </c>
      <c r="K341" s="21">
        <v>0</v>
      </c>
      <c r="L341" s="21">
        <v>0</v>
      </c>
      <c r="M341" s="1">
        <v>0</v>
      </c>
    </row>
    <row r="342" spans="1:32" s="24" customFormat="1" ht="15.75" x14ac:dyDescent="0.25">
      <c r="A342" s="77"/>
      <c r="B342" s="77"/>
      <c r="C342" s="77"/>
      <c r="D342" s="82"/>
      <c r="E342" s="77"/>
      <c r="F342" s="77"/>
      <c r="G342" s="16" t="s">
        <v>3</v>
      </c>
      <c r="H342" s="1">
        <f t="shared" si="34"/>
        <v>0</v>
      </c>
      <c r="I342" s="1">
        <v>0</v>
      </c>
      <c r="J342" s="1">
        <v>0</v>
      </c>
      <c r="K342" s="21">
        <v>0</v>
      </c>
      <c r="L342" s="21">
        <v>0</v>
      </c>
      <c r="M342" s="1">
        <v>0</v>
      </c>
    </row>
    <row r="343" spans="1:32" s="24" customFormat="1" ht="15.75" x14ac:dyDescent="0.2">
      <c r="A343" s="77"/>
      <c r="B343" s="77"/>
      <c r="C343" s="77"/>
      <c r="D343" s="82"/>
      <c r="E343" s="77"/>
      <c r="F343" s="77"/>
      <c r="G343" s="16" t="s">
        <v>4</v>
      </c>
      <c r="H343" s="1">
        <f t="shared" si="34"/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32" s="24" customFormat="1" ht="20.25" x14ac:dyDescent="0.3">
      <c r="A344" s="77"/>
      <c r="B344" s="77"/>
      <c r="C344" s="77"/>
      <c r="D344" s="82"/>
      <c r="E344" s="77"/>
      <c r="F344" s="77"/>
      <c r="G344" s="16" t="s">
        <v>23</v>
      </c>
      <c r="H344" s="1">
        <f t="shared" si="34"/>
        <v>589.1</v>
      </c>
      <c r="I344" s="1">
        <v>0</v>
      </c>
      <c r="J344" s="1">
        <v>0</v>
      </c>
      <c r="K344" s="1">
        <v>0</v>
      </c>
      <c r="L344" s="1">
        <v>589.1</v>
      </c>
      <c r="M344" s="1">
        <v>0</v>
      </c>
      <c r="AC344" s="28"/>
      <c r="AD344" s="28"/>
      <c r="AE344" s="28"/>
      <c r="AF344" s="28"/>
    </row>
    <row r="345" spans="1:32" s="24" customFormat="1" ht="15.75" x14ac:dyDescent="0.2">
      <c r="A345" s="77"/>
      <c r="B345" s="77"/>
      <c r="C345" s="77"/>
      <c r="D345" s="82"/>
      <c r="E345" s="77"/>
      <c r="F345" s="77"/>
      <c r="G345" s="16" t="s">
        <v>31</v>
      </c>
      <c r="H345" s="1">
        <f t="shared" si="34"/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</row>
    <row r="346" spans="1:32" s="24" customFormat="1" ht="15.75" x14ac:dyDescent="0.2">
      <c r="A346" s="77"/>
      <c r="B346" s="77"/>
      <c r="C346" s="77"/>
      <c r="D346" s="82"/>
      <c r="E346" s="77"/>
      <c r="F346" s="77"/>
      <c r="G346" s="16" t="s">
        <v>32</v>
      </c>
      <c r="H346" s="1">
        <f t="shared" si="34"/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32" s="24" customFormat="1" ht="15.75" x14ac:dyDescent="0.2">
      <c r="A347" s="77"/>
      <c r="B347" s="77"/>
      <c r="C347" s="77"/>
      <c r="D347" s="82"/>
      <c r="E347" s="77"/>
      <c r="F347" s="77"/>
      <c r="G347" s="16" t="s">
        <v>33</v>
      </c>
      <c r="H347" s="1">
        <f t="shared" si="34"/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</row>
    <row r="348" spans="1:32" s="24" customFormat="1" ht="15.75" x14ac:dyDescent="0.2">
      <c r="A348" s="77"/>
      <c r="B348" s="77"/>
      <c r="C348" s="77"/>
      <c r="D348" s="82"/>
      <c r="E348" s="77"/>
      <c r="F348" s="77"/>
      <c r="G348" s="16" t="s">
        <v>34</v>
      </c>
      <c r="H348" s="1">
        <f t="shared" si="34"/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32" s="24" customFormat="1" ht="110.25" hidden="1" x14ac:dyDescent="0.2">
      <c r="A349" s="77" t="s">
        <v>149</v>
      </c>
      <c r="B349" s="77" t="s">
        <v>37</v>
      </c>
      <c r="C349" s="77" t="s">
        <v>116</v>
      </c>
      <c r="D349" s="82">
        <v>4000</v>
      </c>
      <c r="E349" s="77">
        <v>2021</v>
      </c>
      <c r="F349" s="77" t="s">
        <v>23</v>
      </c>
      <c r="G349" s="16" t="s">
        <v>72</v>
      </c>
      <c r="H349" s="6">
        <f>H350+H351+H352+H353+H354+H355+H356+H357+H358+H359+H360</f>
        <v>0</v>
      </c>
      <c r="I349" s="6">
        <f>I356</f>
        <v>0</v>
      </c>
      <c r="J349" s="6">
        <v>0</v>
      </c>
      <c r="K349" s="6">
        <f>K350+K351+K352+K353+K354+K355</f>
        <v>0</v>
      </c>
      <c r="L349" s="6">
        <f>L350+L351+L352+L353+L354+L355+L356+L357+L358+L359+L360</f>
        <v>0</v>
      </c>
      <c r="M349" s="6">
        <v>0</v>
      </c>
    </row>
    <row r="350" spans="1:32" s="24" customFormat="1" ht="15.75" hidden="1" x14ac:dyDescent="0.2">
      <c r="A350" s="77"/>
      <c r="B350" s="77"/>
      <c r="C350" s="77"/>
      <c r="D350" s="82"/>
      <c r="E350" s="77"/>
      <c r="F350" s="77"/>
      <c r="G350" s="16" t="s">
        <v>0</v>
      </c>
      <c r="H350" s="1">
        <f>J350+K350+L350+M350</f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32" s="24" customFormat="1" ht="15.75" hidden="1" x14ac:dyDescent="0.2">
      <c r="A351" s="77"/>
      <c r="B351" s="77"/>
      <c r="C351" s="77"/>
      <c r="D351" s="82"/>
      <c r="E351" s="77"/>
      <c r="F351" s="77"/>
      <c r="G351" s="16" t="s">
        <v>5</v>
      </c>
      <c r="H351" s="1">
        <f t="shared" ref="H351:H360" si="35">J351+K351+L351+M351</f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32" s="24" customFormat="1" ht="15.75" hidden="1" x14ac:dyDescent="0.2">
      <c r="A352" s="77"/>
      <c r="B352" s="77"/>
      <c r="C352" s="77"/>
      <c r="D352" s="82"/>
      <c r="E352" s="77"/>
      <c r="F352" s="77"/>
      <c r="G352" s="16" t="s">
        <v>1</v>
      </c>
      <c r="H352" s="1">
        <f t="shared" si="35"/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13" s="24" customFormat="1" ht="15.75" hidden="1" x14ac:dyDescent="0.25">
      <c r="A353" s="77"/>
      <c r="B353" s="77"/>
      <c r="C353" s="77"/>
      <c r="D353" s="82"/>
      <c r="E353" s="77"/>
      <c r="F353" s="77"/>
      <c r="G353" s="16" t="s">
        <v>2</v>
      </c>
      <c r="H353" s="1">
        <f t="shared" si="35"/>
        <v>0</v>
      </c>
      <c r="I353" s="1">
        <v>0</v>
      </c>
      <c r="J353" s="1">
        <v>0</v>
      </c>
      <c r="K353" s="21">
        <v>0</v>
      </c>
      <c r="L353" s="21">
        <v>0</v>
      </c>
      <c r="M353" s="1">
        <v>0</v>
      </c>
    </row>
    <row r="354" spans="1:13" s="24" customFormat="1" ht="15.75" hidden="1" x14ac:dyDescent="0.25">
      <c r="A354" s="77"/>
      <c r="B354" s="77"/>
      <c r="C354" s="77"/>
      <c r="D354" s="82"/>
      <c r="E354" s="77"/>
      <c r="F354" s="77"/>
      <c r="G354" s="16" t="s">
        <v>3</v>
      </c>
      <c r="H354" s="1">
        <f t="shared" si="35"/>
        <v>0</v>
      </c>
      <c r="I354" s="1">
        <v>0</v>
      </c>
      <c r="J354" s="1">
        <v>0</v>
      </c>
      <c r="K354" s="21">
        <v>0</v>
      </c>
      <c r="L354" s="21">
        <v>0</v>
      </c>
      <c r="M354" s="1">
        <v>0</v>
      </c>
    </row>
    <row r="355" spans="1:13" s="24" customFormat="1" ht="15.75" hidden="1" x14ac:dyDescent="0.2">
      <c r="A355" s="77"/>
      <c r="B355" s="77"/>
      <c r="C355" s="77"/>
      <c r="D355" s="82"/>
      <c r="E355" s="77"/>
      <c r="F355" s="77"/>
      <c r="G355" s="16" t="s">
        <v>4</v>
      </c>
      <c r="H355" s="1">
        <f t="shared" si="35"/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 s="24" customFormat="1" ht="15.75" hidden="1" x14ac:dyDescent="0.2">
      <c r="A356" s="77"/>
      <c r="B356" s="77"/>
      <c r="C356" s="77"/>
      <c r="D356" s="82"/>
      <c r="E356" s="77"/>
      <c r="F356" s="77"/>
      <c r="G356" s="16" t="s">
        <v>23</v>
      </c>
      <c r="H356" s="1">
        <f t="shared" si="35"/>
        <v>0</v>
      </c>
      <c r="I356" s="1">
        <f>4000-4000</f>
        <v>0</v>
      </c>
      <c r="J356" s="1">
        <v>0</v>
      </c>
      <c r="K356" s="1">
        <v>0</v>
      </c>
      <c r="L356" s="1">
        <f>4000-4000</f>
        <v>0</v>
      </c>
      <c r="M356" s="1">
        <v>0</v>
      </c>
    </row>
    <row r="357" spans="1:13" s="24" customFormat="1" ht="15.75" hidden="1" x14ac:dyDescent="0.2">
      <c r="A357" s="77"/>
      <c r="B357" s="77"/>
      <c r="C357" s="77"/>
      <c r="D357" s="82"/>
      <c r="E357" s="77"/>
      <c r="F357" s="77"/>
      <c r="G357" s="16" t="s">
        <v>31</v>
      </c>
      <c r="H357" s="1">
        <f t="shared" si="35"/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13" s="24" customFormat="1" ht="15.75" hidden="1" x14ac:dyDescent="0.2">
      <c r="A358" s="77"/>
      <c r="B358" s="77"/>
      <c r="C358" s="77"/>
      <c r="D358" s="82"/>
      <c r="E358" s="77"/>
      <c r="F358" s="77"/>
      <c r="G358" s="16" t="s">
        <v>32</v>
      </c>
      <c r="H358" s="1">
        <f t="shared" si="35"/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</row>
    <row r="359" spans="1:13" s="24" customFormat="1" ht="15.75" hidden="1" x14ac:dyDescent="0.2">
      <c r="A359" s="77"/>
      <c r="B359" s="77"/>
      <c r="C359" s="77"/>
      <c r="D359" s="82"/>
      <c r="E359" s="77"/>
      <c r="F359" s="77"/>
      <c r="G359" s="16" t="s">
        <v>33</v>
      </c>
      <c r="H359" s="1">
        <f t="shared" si="35"/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</row>
    <row r="360" spans="1:13" s="24" customFormat="1" ht="15.75" hidden="1" x14ac:dyDescent="0.2">
      <c r="A360" s="77"/>
      <c r="B360" s="77"/>
      <c r="C360" s="77"/>
      <c r="D360" s="82"/>
      <c r="E360" s="77"/>
      <c r="F360" s="77"/>
      <c r="G360" s="16" t="s">
        <v>34</v>
      </c>
      <c r="H360" s="1">
        <f t="shared" si="35"/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 s="24" customFormat="1" ht="110.25" x14ac:dyDescent="0.2">
      <c r="A361" s="77" t="s">
        <v>155</v>
      </c>
      <c r="B361" s="77" t="s">
        <v>37</v>
      </c>
      <c r="C361" s="77" t="s">
        <v>117</v>
      </c>
      <c r="D361" s="82">
        <v>2700</v>
      </c>
      <c r="E361" s="77">
        <v>2021</v>
      </c>
      <c r="F361" s="77" t="s">
        <v>23</v>
      </c>
      <c r="G361" s="16" t="s">
        <v>72</v>
      </c>
      <c r="H361" s="1">
        <f t="shared" ref="H361:M361" si="36">H362+H363+H364+H365+H366+H367+H368+H369+H371+H372+H373</f>
        <v>4316.6000000000004</v>
      </c>
      <c r="I361" s="1">
        <f t="shared" si="36"/>
        <v>4316.6000000000004</v>
      </c>
      <c r="J361" s="1">
        <f t="shared" si="36"/>
        <v>0</v>
      </c>
      <c r="K361" s="1">
        <f t="shared" si="36"/>
        <v>0</v>
      </c>
      <c r="L361" s="1">
        <f t="shared" si="36"/>
        <v>4316.6000000000004</v>
      </c>
      <c r="M361" s="1">
        <f t="shared" si="36"/>
        <v>0</v>
      </c>
    </row>
    <row r="362" spans="1:13" s="24" customFormat="1" ht="15.75" x14ac:dyDescent="0.2">
      <c r="A362" s="77"/>
      <c r="B362" s="77"/>
      <c r="C362" s="77"/>
      <c r="D362" s="82"/>
      <c r="E362" s="77"/>
      <c r="F362" s="77"/>
      <c r="G362" s="16" t="s">
        <v>0</v>
      </c>
      <c r="H362" s="1">
        <f>J362+K362+L362+M362</f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 s="24" customFormat="1" ht="15.75" x14ac:dyDescent="0.2">
      <c r="A363" s="77"/>
      <c r="B363" s="77"/>
      <c r="C363" s="77"/>
      <c r="D363" s="82"/>
      <c r="E363" s="77"/>
      <c r="F363" s="77"/>
      <c r="G363" s="16" t="s">
        <v>5</v>
      </c>
      <c r="H363" s="1">
        <f t="shared" ref="H363:H366" si="37">J363+K363+L363+M363</f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13" s="24" customFormat="1" ht="15.75" x14ac:dyDescent="0.2">
      <c r="A364" s="77"/>
      <c r="B364" s="77"/>
      <c r="C364" s="77"/>
      <c r="D364" s="82"/>
      <c r="E364" s="77"/>
      <c r="F364" s="77"/>
      <c r="G364" s="16" t="s">
        <v>1</v>
      </c>
      <c r="H364" s="1">
        <f>J364+K364+L364+M364</f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13" s="24" customFormat="1" ht="15.75" x14ac:dyDescent="0.25">
      <c r="A365" s="77"/>
      <c r="B365" s="77"/>
      <c r="C365" s="77"/>
      <c r="D365" s="82"/>
      <c r="E365" s="77"/>
      <c r="F365" s="77"/>
      <c r="G365" s="16" t="s">
        <v>2</v>
      </c>
      <c r="H365" s="1">
        <f t="shared" si="37"/>
        <v>0</v>
      </c>
      <c r="I365" s="1">
        <v>0</v>
      </c>
      <c r="J365" s="1">
        <v>0</v>
      </c>
      <c r="K365" s="21">
        <v>0</v>
      </c>
      <c r="L365" s="21">
        <v>0</v>
      </c>
      <c r="M365" s="1">
        <v>0</v>
      </c>
    </row>
    <row r="366" spans="1:13" s="24" customFormat="1" ht="15.75" x14ac:dyDescent="0.25">
      <c r="A366" s="77"/>
      <c r="B366" s="77"/>
      <c r="C366" s="77"/>
      <c r="D366" s="82"/>
      <c r="E366" s="77"/>
      <c r="F366" s="77"/>
      <c r="G366" s="16" t="s">
        <v>3</v>
      </c>
      <c r="H366" s="1">
        <f t="shared" si="37"/>
        <v>0</v>
      </c>
      <c r="I366" s="1">
        <v>0</v>
      </c>
      <c r="J366" s="1">
        <v>0</v>
      </c>
      <c r="K366" s="21">
        <v>0</v>
      </c>
      <c r="L366" s="21">
        <v>0</v>
      </c>
      <c r="M366" s="1">
        <v>0</v>
      </c>
    </row>
    <row r="367" spans="1:13" s="24" customFormat="1" ht="15.75" x14ac:dyDescent="0.2">
      <c r="A367" s="77"/>
      <c r="B367" s="77"/>
      <c r="C367" s="77"/>
      <c r="D367" s="82"/>
      <c r="E367" s="77"/>
      <c r="F367" s="77"/>
      <c r="G367" s="16" t="s">
        <v>4</v>
      </c>
      <c r="H367" s="1">
        <f>J367+K367+L367+M367</f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13" s="24" customFormat="1" ht="15.75" x14ac:dyDescent="0.2">
      <c r="A368" s="77"/>
      <c r="B368" s="77"/>
      <c r="C368" s="77"/>
      <c r="D368" s="82"/>
      <c r="E368" s="77"/>
      <c r="F368" s="77"/>
      <c r="G368" s="16" t="s">
        <v>23</v>
      </c>
      <c r="H368" s="1">
        <f t="shared" ref="H368:H373" si="38">J368+K368+L368+M368</f>
        <v>2648</v>
      </c>
      <c r="I368" s="1">
        <v>2648</v>
      </c>
      <c r="J368" s="1">
        <v>0</v>
      </c>
      <c r="K368" s="1">
        <v>0</v>
      </c>
      <c r="L368" s="1">
        <v>2648</v>
      </c>
      <c r="M368" s="1">
        <v>0</v>
      </c>
    </row>
    <row r="369" spans="1:13" s="24" customFormat="1" ht="31.5" x14ac:dyDescent="0.2">
      <c r="A369" s="77"/>
      <c r="B369" s="77"/>
      <c r="C369" s="77"/>
      <c r="D369" s="82"/>
      <c r="E369" s="77"/>
      <c r="F369" s="77"/>
      <c r="G369" s="16" t="s">
        <v>169</v>
      </c>
      <c r="H369" s="1">
        <f>J369+K369+L369+M369</f>
        <v>1668.6</v>
      </c>
      <c r="I369" s="1">
        <v>1668.6</v>
      </c>
      <c r="J369" s="1">
        <v>0</v>
      </c>
      <c r="K369" s="1">
        <v>0</v>
      </c>
      <c r="L369" s="1">
        <v>1668.6</v>
      </c>
      <c r="M369" s="1">
        <v>0</v>
      </c>
    </row>
    <row r="370" spans="1:13" s="24" customFormat="1" ht="45" x14ac:dyDescent="0.2">
      <c r="A370" s="77"/>
      <c r="B370" s="77"/>
      <c r="C370" s="77"/>
      <c r="D370" s="82"/>
      <c r="E370" s="77"/>
      <c r="F370" s="77"/>
      <c r="G370" s="8" t="s">
        <v>81</v>
      </c>
      <c r="H370" s="1">
        <f>L370</f>
        <v>1164.3</v>
      </c>
      <c r="I370" s="1">
        <f>H370</f>
        <v>1164.3</v>
      </c>
      <c r="J370" s="1">
        <v>0</v>
      </c>
      <c r="K370" s="1">
        <v>0</v>
      </c>
      <c r="L370" s="1">
        <v>1164.3</v>
      </c>
      <c r="M370" s="1">
        <v>0</v>
      </c>
    </row>
    <row r="371" spans="1:13" s="24" customFormat="1" ht="15.75" x14ac:dyDescent="0.2">
      <c r="A371" s="77"/>
      <c r="B371" s="77"/>
      <c r="C371" s="77"/>
      <c r="D371" s="82"/>
      <c r="E371" s="77"/>
      <c r="F371" s="77"/>
      <c r="G371" s="16" t="s">
        <v>32</v>
      </c>
      <c r="H371" s="1">
        <f t="shared" si="38"/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</row>
    <row r="372" spans="1:13" s="24" customFormat="1" ht="15.75" x14ac:dyDescent="0.2">
      <c r="A372" s="77"/>
      <c r="B372" s="77"/>
      <c r="C372" s="77"/>
      <c r="D372" s="82"/>
      <c r="E372" s="77"/>
      <c r="F372" s="77"/>
      <c r="G372" s="16" t="s">
        <v>33</v>
      </c>
      <c r="H372" s="1">
        <f t="shared" si="38"/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</row>
    <row r="373" spans="1:13" s="24" customFormat="1" ht="15.75" x14ac:dyDescent="0.2">
      <c r="A373" s="77"/>
      <c r="B373" s="77"/>
      <c r="C373" s="77"/>
      <c r="D373" s="82"/>
      <c r="E373" s="77"/>
      <c r="F373" s="77"/>
      <c r="G373" s="16" t="s">
        <v>34</v>
      </c>
      <c r="H373" s="1">
        <f t="shared" si="38"/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</row>
    <row r="374" spans="1:13" s="24" customFormat="1" ht="110.25" x14ac:dyDescent="0.2">
      <c r="A374" s="77" t="s">
        <v>156</v>
      </c>
      <c r="B374" s="77" t="s">
        <v>84</v>
      </c>
      <c r="C374" s="77" t="s">
        <v>84</v>
      </c>
      <c r="D374" s="82">
        <v>451</v>
      </c>
      <c r="E374" s="77">
        <v>2021</v>
      </c>
      <c r="F374" s="77" t="s">
        <v>23</v>
      </c>
      <c r="G374" s="16" t="s">
        <v>72</v>
      </c>
      <c r="H374" s="1">
        <f>H375+H376+H377+H378+H379+H380+H381+H382+H383+H384+H385</f>
        <v>251.1</v>
      </c>
      <c r="I374" s="1">
        <f>I375+I376+I377+I378+I379+I380+I381+I382+I383+I384+I385</f>
        <v>0</v>
      </c>
      <c r="J374" s="1">
        <f t="shared" ref="J374:M374" si="39">J375+J376+J377+J378+J379+J380+J381+J382+J383+J384+J385</f>
        <v>0</v>
      </c>
      <c r="K374" s="1">
        <f t="shared" si="39"/>
        <v>0</v>
      </c>
      <c r="L374" s="1">
        <f t="shared" si="39"/>
        <v>251.1</v>
      </c>
      <c r="M374" s="1">
        <f t="shared" si="39"/>
        <v>0</v>
      </c>
    </row>
    <row r="375" spans="1:13" s="24" customFormat="1" ht="15.75" x14ac:dyDescent="0.2">
      <c r="A375" s="77"/>
      <c r="B375" s="77"/>
      <c r="C375" s="77"/>
      <c r="D375" s="82"/>
      <c r="E375" s="77"/>
      <c r="F375" s="77"/>
      <c r="G375" s="16" t="s">
        <v>0</v>
      </c>
      <c r="H375" s="1">
        <f>J375+K375+L375+M375</f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13" s="24" customFormat="1" ht="15.75" x14ac:dyDescent="0.2">
      <c r="A376" s="77"/>
      <c r="B376" s="77"/>
      <c r="C376" s="77"/>
      <c r="D376" s="82"/>
      <c r="E376" s="77"/>
      <c r="F376" s="77"/>
      <c r="G376" s="16" t="s">
        <v>5</v>
      </c>
      <c r="H376" s="1">
        <f t="shared" ref="H376:H379" si="40">J376+K376+L376+M376</f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13" s="24" customFormat="1" ht="15.75" x14ac:dyDescent="0.2">
      <c r="A377" s="77"/>
      <c r="B377" s="77"/>
      <c r="C377" s="77"/>
      <c r="D377" s="82"/>
      <c r="E377" s="77"/>
      <c r="F377" s="77"/>
      <c r="G377" s="16" t="s">
        <v>1</v>
      </c>
      <c r="H377" s="1">
        <f>J377+K377+L377+M377</f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</row>
    <row r="378" spans="1:13" s="24" customFormat="1" ht="15.75" x14ac:dyDescent="0.2">
      <c r="A378" s="77"/>
      <c r="B378" s="77"/>
      <c r="C378" s="77"/>
      <c r="D378" s="82"/>
      <c r="E378" s="77"/>
      <c r="F378" s="77"/>
      <c r="G378" s="16" t="s">
        <v>2</v>
      </c>
      <c r="H378" s="1">
        <f t="shared" si="40"/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</row>
    <row r="379" spans="1:13" s="24" customFormat="1" ht="15.75" x14ac:dyDescent="0.2">
      <c r="A379" s="77"/>
      <c r="B379" s="77"/>
      <c r="C379" s="77"/>
      <c r="D379" s="82"/>
      <c r="E379" s="77"/>
      <c r="F379" s="77"/>
      <c r="G379" s="16" t="s">
        <v>3</v>
      </c>
      <c r="H379" s="1">
        <f t="shared" si="40"/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13" s="24" customFormat="1" ht="15.75" x14ac:dyDescent="0.2">
      <c r="A380" s="77"/>
      <c r="B380" s="77"/>
      <c r="C380" s="77"/>
      <c r="D380" s="82"/>
      <c r="E380" s="77"/>
      <c r="F380" s="77"/>
      <c r="G380" s="16" t="s">
        <v>4</v>
      </c>
      <c r="H380" s="1">
        <f>J380+K380+L380+M380</f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</row>
    <row r="381" spans="1:13" s="24" customFormat="1" ht="15.75" x14ac:dyDescent="0.2">
      <c r="A381" s="77"/>
      <c r="B381" s="77"/>
      <c r="C381" s="77"/>
      <c r="D381" s="82"/>
      <c r="E381" s="77"/>
      <c r="F381" s="77"/>
      <c r="G381" s="16" t="s">
        <v>23</v>
      </c>
      <c r="H381" s="1">
        <f t="shared" ref="H381:H385" si="41">J381+K381+L381+M381</f>
        <v>251.1</v>
      </c>
      <c r="I381" s="1">
        <v>0</v>
      </c>
      <c r="J381" s="1">
        <v>0</v>
      </c>
      <c r="K381" s="1">
        <v>0</v>
      </c>
      <c r="L381" s="1">
        <f>451-199.9</f>
        <v>251.1</v>
      </c>
      <c r="M381" s="1">
        <v>0</v>
      </c>
    </row>
    <row r="382" spans="1:13" s="24" customFormat="1" ht="15.75" x14ac:dyDescent="0.2">
      <c r="A382" s="77"/>
      <c r="B382" s="77"/>
      <c r="C382" s="77"/>
      <c r="D382" s="82"/>
      <c r="E382" s="77"/>
      <c r="F382" s="77"/>
      <c r="G382" s="16" t="s">
        <v>31</v>
      </c>
      <c r="H382" s="1">
        <f t="shared" si="41"/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</row>
    <row r="383" spans="1:13" s="24" customFormat="1" ht="15.75" x14ac:dyDescent="0.2">
      <c r="A383" s="77"/>
      <c r="B383" s="77"/>
      <c r="C383" s="77"/>
      <c r="D383" s="82"/>
      <c r="E383" s="77"/>
      <c r="F383" s="77"/>
      <c r="G383" s="16" t="s">
        <v>32</v>
      </c>
      <c r="H383" s="1">
        <f t="shared" si="41"/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</row>
    <row r="384" spans="1:13" s="24" customFormat="1" ht="15.75" x14ac:dyDescent="0.2">
      <c r="A384" s="77"/>
      <c r="B384" s="77"/>
      <c r="C384" s="77"/>
      <c r="D384" s="82"/>
      <c r="E384" s="77"/>
      <c r="F384" s="77"/>
      <c r="G384" s="16" t="s">
        <v>33</v>
      </c>
      <c r="H384" s="1">
        <f t="shared" si="41"/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13" s="24" customFormat="1" ht="15.75" x14ac:dyDescent="0.2">
      <c r="A385" s="77"/>
      <c r="B385" s="75"/>
      <c r="C385" s="77"/>
      <c r="D385" s="82"/>
      <c r="E385" s="77"/>
      <c r="F385" s="77"/>
      <c r="G385" s="16" t="s">
        <v>34</v>
      </c>
      <c r="H385" s="1">
        <f t="shared" si="41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3" s="24" customFormat="1" ht="121.5" customHeight="1" x14ac:dyDescent="0.2">
      <c r="A386" s="29" t="s">
        <v>157</v>
      </c>
      <c r="B386" s="30"/>
      <c r="C386" s="30"/>
      <c r="D386" s="31"/>
      <c r="E386" s="30"/>
      <c r="F386" s="30" t="s">
        <v>167</v>
      </c>
      <c r="G386" s="16" t="s">
        <v>72</v>
      </c>
      <c r="H386" s="1">
        <f>H387+H388+H389+H390+H391+H392+H393+H394+H395+H396+H397</f>
        <v>1269013.2</v>
      </c>
      <c r="I386" s="1">
        <f>I387+I388+I389+I390+I391+I392+I393+I394+I395+I396+I397</f>
        <v>70944.100000000006</v>
      </c>
      <c r="J386" s="1">
        <f t="shared" ref="J386:M386" si="42">J387+J388+J389+J390+J391+J392+J393+J394+J395+J396+J397</f>
        <v>0</v>
      </c>
      <c r="K386" s="1">
        <f>K387+K388+K389+K390+K391+K392+K393+K394+K395+K396+K397</f>
        <v>1256323.1000000001</v>
      </c>
      <c r="L386" s="1">
        <f t="shared" si="42"/>
        <v>12690.1</v>
      </c>
      <c r="M386" s="1">
        <f t="shared" si="42"/>
        <v>0</v>
      </c>
    </row>
    <row r="387" spans="1:13" s="24" customFormat="1" ht="21" customHeight="1" x14ac:dyDescent="0.2">
      <c r="A387" s="73"/>
      <c r="B387" s="69"/>
      <c r="C387" s="56"/>
      <c r="D387" s="59"/>
      <c r="E387" s="56"/>
      <c r="F387" s="57"/>
      <c r="G387" s="16" t="s">
        <v>0</v>
      </c>
      <c r="H387" s="1">
        <f>J387+K387+L387+M387</f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3" s="24" customFormat="1" ht="21" customHeight="1" x14ac:dyDescent="0.2">
      <c r="A388" s="73"/>
      <c r="B388" s="69"/>
      <c r="C388" s="32"/>
      <c r="D388" s="33"/>
      <c r="E388" s="32"/>
      <c r="F388" s="32"/>
      <c r="G388" s="16" t="s">
        <v>5</v>
      </c>
      <c r="H388" s="1">
        <f t="shared" ref="H388" si="43">J388+K388+L388+M388</f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3" s="24" customFormat="1" ht="21" customHeight="1" x14ac:dyDescent="0.2">
      <c r="A389" s="104"/>
      <c r="B389" s="78"/>
      <c r="C389" s="78"/>
      <c r="D389" s="103"/>
      <c r="E389" s="78"/>
      <c r="F389" s="78"/>
      <c r="G389" s="16" t="s">
        <v>1</v>
      </c>
      <c r="H389" s="1">
        <f>J389+K389+L389+M389</f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13" s="24" customFormat="1" ht="21" customHeight="1" x14ac:dyDescent="0.2">
      <c r="A390" s="104"/>
      <c r="B390" s="78"/>
      <c r="C390" s="78"/>
      <c r="D390" s="103"/>
      <c r="E390" s="78"/>
      <c r="F390" s="78"/>
      <c r="G390" s="16" t="s">
        <v>2</v>
      </c>
      <c r="H390" s="1">
        <f t="shared" ref="H390:H391" si="44">J390+K390+L390+M390</f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</row>
    <row r="391" spans="1:13" s="24" customFormat="1" ht="21" customHeight="1" x14ac:dyDescent="0.2">
      <c r="A391" s="71"/>
      <c r="B391" s="78"/>
      <c r="C391" s="54"/>
      <c r="D391" s="80"/>
      <c r="E391" s="78"/>
      <c r="F391" s="78"/>
      <c r="G391" s="16" t="s">
        <v>3</v>
      </c>
      <c r="H391" s="1">
        <f t="shared" si="44"/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13" s="24" customFormat="1" ht="21" customHeight="1" x14ac:dyDescent="0.2">
      <c r="A392" s="71"/>
      <c r="B392" s="78"/>
      <c r="C392" s="54"/>
      <c r="D392" s="80"/>
      <c r="E392" s="78"/>
      <c r="F392" s="78"/>
      <c r="G392" s="16" t="s">
        <v>4</v>
      </c>
      <c r="H392" s="1">
        <f>J392+K392+L392+M392</f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13" s="24" customFormat="1" ht="21" customHeight="1" x14ac:dyDescent="0.2">
      <c r="A393" s="71"/>
      <c r="B393" s="32"/>
      <c r="C393" s="56"/>
      <c r="D393" s="33"/>
      <c r="E393" s="32"/>
      <c r="F393" s="32"/>
      <c r="G393" s="16" t="s">
        <v>23</v>
      </c>
      <c r="H393" s="1">
        <f t="shared" ref="H393:H397" si="45">J393+K393+L393+M393</f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</row>
    <row r="394" spans="1:13" s="24" customFormat="1" ht="21" customHeight="1" x14ac:dyDescent="0.2">
      <c r="A394" s="71"/>
      <c r="B394" s="78"/>
      <c r="C394" s="78"/>
      <c r="D394" s="80"/>
      <c r="E394" s="78"/>
      <c r="F394" s="78"/>
      <c r="G394" s="16" t="s">
        <v>31</v>
      </c>
      <c r="H394" s="1">
        <f>J394+K394+L394+M394</f>
        <v>429013.19999999995</v>
      </c>
      <c r="I394" s="1">
        <f>I406+I418</f>
        <v>70944.100000000006</v>
      </c>
      <c r="J394" s="1">
        <v>0</v>
      </c>
      <c r="K394" s="1">
        <f t="shared" ref="K394:L396" si="46">K406+K418</f>
        <v>424723.1</v>
      </c>
      <c r="L394" s="1">
        <f t="shared" si="46"/>
        <v>4290.1000000000004</v>
      </c>
      <c r="M394" s="1">
        <v>0</v>
      </c>
    </row>
    <row r="395" spans="1:13" s="24" customFormat="1" ht="21" customHeight="1" x14ac:dyDescent="0.2">
      <c r="A395" s="71"/>
      <c r="B395" s="78"/>
      <c r="C395" s="78"/>
      <c r="D395" s="80"/>
      <c r="E395" s="78"/>
      <c r="F395" s="78"/>
      <c r="G395" s="16" t="s">
        <v>32</v>
      </c>
      <c r="H395" s="1">
        <f t="shared" si="45"/>
        <v>840000</v>
      </c>
      <c r="I395" s="1">
        <f>I407+I419</f>
        <v>0</v>
      </c>
      <c r="J395" s="1">
        <v>0</v>
      </c>
      <c r="K395" s="1">
        <f t="shared" si="46"/>
        <v>831600</v>
      </c>
      <c r="L395" s="1">
        <f t="shared" si="46"/>
        <v>8400</v>
      </c>
      <c r="M395" s="1">
        <v>0</v>
      </c>
    </row>
    <row r="396" spans="1:13" s="24" customFormat="1" ht="21" customHeight="1" x14ac:dyDescent="0.2">
      <c r="A396" s="71"/>
      <c r="B396" s="78"/>
      <c r="C396" s="78"/>
      <c r="D396" s="80"/>
      <c r="E396" s="78"/>
      <c r="F396" s="78"/>
      <c r="G396" s="16" t="s">
        <v>33</v>
      </c>
      <c r="H396" s="1">
        <f t="shared" si="45"/>
        <v>0</v>
      </c>
      <c r="I396" s="1">
        <f>I408+I420</f>
        <v>0</v>
      </c>
      <c r="J396" s="1">
        <v>0</v>
      </c>
      <c r="K396" s="1">
        <f t="shared" si="46"/>
        <v>0</v>
      </c>
      <c r="L396" s="1">
        <f t="shared" si="46"/>
        <v>0</v>
      </c>
      <c r="M396" s="1">
        <v>0</v>
      </c>
    </row>
    <row r="397" spans="1:13" s="24" customFormat="1" ht="21" customHeight="1" x14ac:dyDescent="0.2">
      <c r="A397" s="76"/>
      <c r="B397" s="79"/>
      <c r="C397" s="79"/>
      <c r="D397" s="81"/>
      <c r="E397" s="79"/>
      <c r="F397" s="79"/>
      <c r="G397" s="16" t="s">
        <v>34</v>
      </c>
      <c r="H397" s="1">
        <f t="shared" si="45"/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</row>
    <row r="398" spans="1:13" s="24" customFormat="1" ht="100.5" customHeight="1" x14ac:dyDescent="0.2">
      <c r="A398" s="29" t="s">
        <v>158</v>
      </c>
      <c r="B398" s="68" t="s">
        <v>160</v>
      </c>
      <c r="C398" s="68" t="s">
        <v>128</v>
      </c>
      <c r="D398" s="65">
        <v>1200000</v>
      </c>
      <c r="E398" s="68">
        <v>2021</v>
      </c>
      <c r="F398" s="53" t="s">
        <v>129</v>
      </c>
      <c r="G398" s="16" t="s">
        <v>72</v>
      </c>
      <c r="H398" s="1">
        <f>H399+H400+H401+H402+H403+H404+H405+H406+H407+H408+H409</f>
        <v>1200000</v>
      </c>
      <c r="I398" s="1">
        <f>I399+I400+I401+I402+I403+I404+I405+I406+I407+I408+I409</f>
        <v>70944.100000000006</v>
      </c>
      <c r="J398" s="1">
        <f t="shared" ref="J398:M398" si="47">J399+J400+J401+J402+J403+J404+J405+J406+J407+J408+J409</f>
        <v>0</v>
      </c>
      <c r="K398" s="1">
        <f t="shared" si="47"/>
        <v>1188000</v>
      </c>
      <c r="L398" s="1">
        <f t="shared" si="47"/>
        <v>12000</v>
      </c>
      <c r="M398" s="1">
        <f t="shared" si="47"/>
        <v>0</v>
      </c>
    </row>
    <row r="399" spans="1:13" s="24" customFormat="1" ht="18" customHeight="1" x14ac:dyDescent="0.2">
      <c r="A399" s="73"/>
      <c r="B399" s="69"/>
      <c r="C399" s="69"/>
      <c r="D399" s="66"/>
      <c r="E399" s="69"/>
      <c r="F399" s="54"/>
      <c r="G399" s="16" t="s">
        <v>0</v>
      </c>
      <c r="H399" s="1">
        <f>J399+K399+L399+M399</f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13" s="24" customFormat="1" ht="18" customHeight="1" x14ac:dyDescent="0.2">
      <c r="A400" s="73"/>
      <c r="B400" s="69"/>
      <c r="C400" s="69"/>
      <c r="D400" s="66"/>
      <c r="E400" s="69"/>
      <c r="F400" s="54"/>
      <c r="G400" s="16" t="s">
        <v>5</v>
      </c>
      <c r="H400" s="1">
        <f t="shared" ref="H400" si="48">J400+K400+L400+M400</f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34" s="24" customFormat="1" ht="18" customHeight="1" x14ac:dyDescent="0.2">
      <c r="A401" s="104"/>
      <c r="B401" s="69"/>
      <c r="C401" s="69"/>
      <c r="D401" s="66"/>
      <c r="E401" s="69"/>
      <c r="F401" s="54"/>
      <c r="G401" s="16" t="s">
        <v>1</v>
      </c>
      <c r="H401" s="1">
        <f>J401+K401+L401+M401</f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34" s="24" customFormat="1" ht="18" customHeight="1" x14ac:dyDescent="0.2">
      <c r="A402" s="104"/>
      <c r="B402" s="69"/>
      <c r="C402" s="69"/>
      <c r="D402" s="66"/>
      <c r="E402" s="69"/>
      <c r="F402" s="54"/>
      <c r="G402" s="16" t="s">
        <v>2</v>
      </c>
      <c r="H402" s="1">
        <f t="shared" ref="H402:H403" si="49">J402+K402+L402+M402</f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</row>
    <row r="403" spans="1:34" s="24" customFormat="1" ht="18" customHeight="1" x14ac:dyDescent="0.2">
      <c r="A403" s="71"/>
      <c r="B403" s="69"/>
      <c r="C403" s="69"/>
      <c r="D403" s="66"/>
      <c r="E403" s="69"/>
      <c r="F403" s="54"/>
      <c r="G403" s="16" t="s">
        <v>3</v>
      </c>
      <c r="H403" s="1">
        <f t="shared" si="49"/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34" s="24" customFormat="1" ht="18" customHeight="1" x14ac:dyDescent="0.2">
      <c r="A404" s="71"/>
      <c r="B404" s="69"/>
      <c r="C404" s="69"/>
      <c r="D404" s="66"/>
      <c r="E404" s="69"/>
      <c r="F404" s="54"/>
      <c r="G404" s="16" t="s">
        <v>4</v>
      </c>
      <c r="H404" s="1">
        <f>J404+K404+L404+M404</f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34" s="24" customFormat="1" ht="18" customHeight="1" x14ac:dyDescent="0.2">
      <c r="A405" s="71"/>
      <c r="B405" s="69"/>
      <c r="C405" s="69"/>
      <c r="D405" s="66"/>
      <c r="E405" s="69"/>
      <c r="F405" s="54"/>
      <c r="G405" s="16" t="s">
        <v>23</v>
      </c>
      <c r="H405" s="1">
        <f t="shared" ref="H405:H409" si="50">J405+K405+L405+M405</f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34" s="24" customFormat="1" ht="18" customHeight="1" x14ac:dyDescent="0.2">
      <c r="A406" s="71"/>
      <c r="B406" s="69"/>
      <c r="C406" s="69"/>
      <c r="D406" s="66"/>
      <c r="E406" s="69"/>
      <c r="F406" s="54"/>
      <c r="G406" s="16" t="s">
        <v>31</v>
      </c>
      <c r="H406" s="1">
        <f t="shared" si="50"/>
        <v>360000</v>
      </c>
      <c r="I406" s="1">
        <v>70944.100000000006</v>
      </c>
      <c r="J406" s="1">
        <v>0</v>
      </c>
      <c r="K406" s="1">
        <v>356400</v>
      </c>
      <c r="L406" s="1">
        <v>3600</v>
      </c>
      <c r="M406" s="1">
        <v>0</v>
      </c>
    </row>
    <row r="407" spans="1:34" s="24" customFormat="1" ht="18" customHeight="1" x14ac:dyDescent="0.2">
      <c r="A407" s="71"/>
      <c r="B407" s="69"/>
      <c r="C407" s="69"/>
      <c r="D407" s="66"/>
      <c r="E407" s="69"/>
      <c r="F407" s="54"/>
      <c r="G407" s="16" t="s">
        <v>32</v>
      </c>
      <c r="H407" s="1">
        <f t="shared" si="50"/>
        <v>840000</v>
      </c>
      <c r="I407" s="1">
        <v>0</v>
      </c>
      <c r="J407" s="1">
        <v>0</v>
      </c>
      <c r="K407" s="1">
        <v>831600</v>
      </c>
      <c r="L407" s="1">
        <v>8400</v>
      </c>
      <c r="M407" s="1">
        <v>0</v>
      </c>
    </row>
    <row r="408" spans="1:34" s="24" customFormat="1" ht="18" customHeight="1" x14ac:dyDescent="0.2">
      <c r="A408" s="71"/>
      <c r="B408" s="69"/>
      <c r="C408" s="69"/>
      <c r="D408" s="66"/>
      <c r="E408" s="69"/>
      <c r="F408" s="54"/>
      <c r="G408" s="16" t="s">
        <v>33</v>
      </c>
      <c r="H408" s="1">
        <f t="shared" si="50"/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</row>
    <row r="409" spans="1:34" s="24" customFormat="1" ht="18" customHeight="1" x14ac:dyDescent="0.2">
      <c r="A409" s="76"/>
      <c r="B409" s="70"/>
      <c r="C409" s="70"/>
      <c r="D409" s="67"/>
      <c r="E409" s="70"/>
      <c r="F409" s="55"/>
      <c r="G409" s="16" t="s">
        <v>34</v>
      </c>
      <c r="H409" s="1">
        <f t="shared" si="50"/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</row>
    <row r="410" spans="1:34" s="24" customFormat="1" ht="100.5" customHeight="1" x14ac:dyDescent="0.2">
      <c r="A410" s="72" t="s">
        <v>168</v>
      </c>
      <c r="B410" s="75" t="s">
        <v>151</v>
      </c>
      <c r="C410" s="68" t="s">
        <v>94</v>
      </c>
      <c r="D410" s="65">
        <v>69012.899999999994</v>
      </c>
      <c r="E410" s="68">
        <v>2022</v>
      </c>
      <c r="F410" s="68" t="s">
        <v>31</v>
      </c>
      <c r="G410" s="16" t="s">
        <v>72</v>
      </c>
      <c r="H410" s="1">
        <f>H411+H412+H413+H414+H415+H416+H417+H418+H419+H420+H421</f>
        <v>69013.200000000012</v>
      </c>
      <c r="I410" s="1">
        <f>I411+I412+I413+I414+I415+I416+I417+I418+I419+I420+I421</f>
        <v>0</v>
      </c>
      <c r="J410" s="1">
        <f t="shared" ref="J410:M410" si="51">J411+J412+J413+J414+J415+J416+J417+J418+J419+J420+J421</f>
        <v>0</v>
      </c>
      <c r="K410" s="1">
        <f t="shared" si="51"/>
        <v>68323.100000000006</v>
      </c>
      <c r="L410" s="1">
        <f t="shared" si="51"/>
        <v>690.1</v>
      </c>
      <c r="M410" s="1">
        <f t="shared" si="51"/>
        <v>0</v>
      </c>
      <c r="AH410" s="24" t="s">
        <v>152</v>
      </c>
    </row>
    <row r="411" spans="1:34" s="24" customFormat="1" ht="21" customHeight="1" x14ac:dyDescent="0.2">
      <c r="A411" s="73"/>
      <c r="B411" s="71"/>
      <c r="C411" s="69"/>
      <c r="D411" s="66"/>
      <c r="E411" s="69"/>
      <c r="F411" s="69"/>
      <c r="G411" s="16" t="s">
        <v>0</v>
      </c>
      <c r="H411" s="1">
        <f>J411+K411+L411+M411</f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34" s="24" customFormat="1" ht="21" customHeight="1" x14ac:dyDescent="0.2">
      <c r="A412" s="73"/>
      <c r="B412" s="71"/>
      <c r="C412" s="69"/>
      <c r="D412" s="66"/>
      <c r="E412" s="69"/>
      <c r="F412" s="69"/>
      <c r="G412" s="16" t="s">
        <v>5</v>
      </c>
      <c r="H412" s="1">
        <f t="shared" ref="H412" si="52">J412+K412+L412+M412</f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34" s="24" customFormat="1" ht="21" customHeight="1" x14ac:dyDescent="0.2">
      <c r="A413" s="73"/>
      <c r="B413" s="71"/>
      <c r="C413" s="69"/>
      <c r="D413" s="66"/>
      <c r="E413" s="69"/>
      <c r="F413" s="69"/>
      <c r="G413" s="16" t="s">
        <v>1</v>
      </c>
      <c r="H413" s="1">
        <f>J413+K413+L413+M413</f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34" s="24" customFormat="1" ht="21" customHeight="1" x14ac:dyDescent="0.2">
      <c r="A414" s="73"/>
      <c r="B414" s="71"/>
      <c r="C414" s="69"/>
      <c r="D414" s="66"/>
      <c r="E414" s="69"/>
      <c r="F414" s="69"/>
      <c r="G414" s="16" t="s">
        <v>2</v>
      </c>
      <c r="H414" s="1">
        <f t="shared" ref="H414:H415" si="53">J414+K414+L414+M414</f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</row>
    <row r="415" spans="1:34" s="24" customFormat="1" ht="21" customHeight="1" x14ac:dyDescent="0.2">
      <c r="A415" s="73"/>
      <c r="B415" s="71"/>
      <c r="C415" s="69"/>
      <c r="D415" s="66"/>
      <c r="E415" s="69"/>
      <c r="F415" s="69"/>
      <c r="G415" s="16" t="s">
        <v>3</v>
      </c>
      <c r="H415" s="1">
        <f t="shared" si="53"/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</row>
    <row r="416" spans="1:34" s="24" customFormat="1" ht="21" customHeight="1" x14ac:dyDescent="0.2">
      <c r="A416" s="73"/>
      <c r="B416" s="71"/>
      <c r="C416" s="69"/>
      <c r="D416" s="66"/>
      <c r="E416" s="69"/>
      <c r="F416" s="69"/>
      <c r="G416" s="16" t="s">
        <v>4</v>
      </c>
      <c r="H416" s="1">
        <f>J416+K416+L416+M416</f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</row>
    <row r="417" spans="1:13" s="24" customFormat="1" ht="21" customHeight="1" x14ac:dyDescent="0.2">
      <c r="A417" s="73"/>
      <c r="B417" s="71"/>
      <c r="C417" s="69"/>
      <c r="D417" s="66"/>
      <c r="E417" s="69"/>
      <c r="F417" s="69"/>
      <c r="G417" s="16" t="s">
        <v>23</v>
      </c>
      <c r="H417" s="1">
        <f t="shared" ref="H417:H421" si="54">J417+K417+L417+M417</f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</row>
    <row r="418" spans="1:13" s="24" customFormat="1" ht="21" customHeight="1" x14ac:dyDescent="0.2">
      <c r="A418" s="73"/>
      <c r="B418" s="71"/>
      <c r="C418" s="69"/>
      <c r="D418" s="66"/>
      <c r="E418" s="69"/>
      <c r="F418" s="69"/>
      <c r="G418" s="16" t="s">
        <v>31</v>
      </c>
      <c r="H418" s="1">
        <f t="shared" si="54"/>
        <v>69013.200000000012</v>
      </c>
      <c r="I418" s="1">
        <v>0</v>
      </c>
      <c r="J418" s="1">
        <v>0</v>
      </c>
      <c r="K418" s="1">
        <f>68322.8+2-1.7</f>
        <v>68323.100000000006</v>
      </c>
      <c r="L418" s="1">
        <v>690.1</v>
      </c>
      <c r="M418" s="1">
        <v>0</v>
      </c>
    </row>
    <row r="419" spans="1:13" s="24" customFormat="1" ht="21" customHeight="1" x14ac:dyDescent="0.2">
      <c r="A419" s="73"/>
      <c r="B419" s="71"/>
      <c r="C419" s="69"/>
      <c r="D419" s="66"/>
      <c r="E419" s="69"/>
      <c r="F419" s="69"/>
      <c r="G419" s="16" t="s">
        <v>32</v>
      </c>
      <c r="H419" s="1">
        <f t="shared" si="54"/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</row>
    <row r="420" spans="1:13" s="24" customFormat="1" ht="21" customHeight="1" x14ac:dyDescent="0.2">
      <c r="A420" s="73"/>
      <c r="B420" s="71"/>
      <c r="C420" s="69"/>
      <c r="D420" s="66"/>
      <c r="E420" s="69"/>
      <c r="F420" s="69"/>
      <c r="G420" s="16" t="s">
        <v>33</v>
      </c>
      <c r="H420" s="1">
        <f t="shared" si="54"/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13" s="24" customFormat="1" ht="21" customHeight="1" x14ac:dyDescent="0.2">
      <c r="A421" s="74"/>
      <c r="B421" s="76"/>
      <c r="C421" s="70"/>
      <c r="D421" s="67"/>
      <c r="E421" s="70"/>
      <c r="F421" s="70"/>
      <c r="G421" s="16" t="s">
        <v>34</v>
      </c>
      <c r="H421" s="1">
        <f t="shared" si="54"/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</row>
    <row r="422" spans="1:13" s="24" customFormat="1" ht="55.5" customHeight="1" x14ac:dyDescent="0.2">
      <c r="A422" s="30" t="s">
        <v>159</v>
      </c>
      <c r="B422" s="68"/>
      <c r="C422" s="68"/>
      <c r="D422" s="65"/>
      <c r="E422" s="68"/>
      <c r="F422" s="68"/>
      <c r="G422" s="16" t="s">
        <v>72</v>
      </c>
      <c r="H422" s="1">
        <f>H423+H424+H425+H426+H427+H428+H429+H430+H431+H432+H433</f>
        <v>2577072.7000000002</v>
      </c>
      <c r="I422" s="1">
        <f>I423+I424+I425+I426+I427+I428+I429+I430+I431+I432+I433</f>
        <v>0</v>
      </c>
      <c r="J422" s="1">
        <f t="shared" ref="J422:M422" si="55">J423+J424+J425+J426+J427+J428+J429+J430+J431+J432+J433</f>
        <v>0</v>
      </c>
      <c r="K422" s="1">
        <f t="shared" si="55"/>
        <v>2551302</v>
      </c>
      <c r="L422" s="1">
        <f t="shared" si="55"/>
        <v>25770.7</v>
      </c>
      <c r="M422" s="1">
        <f t="shared" si="55"/>
        <v>0</v>
      </c>
    </row>
    <row r="423" spans="1:13" s="24" customFormat="1" ht="23.25" customHeight="1" x14ac:dyDescent="0.2">
      <c r="A423" s="71"/>
      <c r="B423" s="69"/>
      <c r="C423" s="69"/>
      <c r="D423" s="66"/>
      <c r="E423" s="69"/>
      <c r="F423" s="69"/>
      <c r="G423" s="16" t="s">
        <v>0</v>
      </c>
      <c r="H423" s="1">
        <f>J423+K423+L423+M423</f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</row>
    <row r="424" spans="1:13" s="24" customFormat="1" ht="28.5" customHeight="1" x14ac:dyDescent="0.2">
      <c r="A424" s="71"/>
      <c r="B424" s="69"/>
      <c r="C424" s="69"/>
      <c r="D424" s="66"/>
      <c r="E424" s="69"/>
      <c r="F424" s="69"/>
      <c r="G424" s="16" t="s">
        <v>5</v>
      </c>
      <c r="H424" s="1">
        <f t="shared" ref="H424" si="56">J424+K424+L424+M424</f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13" s="24" customFormat="1" ht="28.5" customHeight="1" x14ac:dyDescent="0.2">
      <c r="A425" s="34"/>
      <c r="B425" s="69"/>
      <c r="C425" s="69"/>
      <c r="D425" s="66"/>
      <c r="E425" s="69"/>
      <c r="F425" s="69"/>
      <c r="G425" s="16" t="s">
        <v>1</v>
      </c>
      <c r="H425" s="1">
        <f>J425+K425+L425+M425</f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13" s="24" customFormat="1" ht="28.5" customHeight="1" x14ac:dyDescent="0.2">
      <c r="A426" s="34"/>
      <c r="B426" s="69"/>
      <c r="C426" s="69"/>
      <c r="D426" s="66"/>
      <c r="E426" s="69"/>
      <c r="F426" s="69"/>
      <c r="G426" s="16" t="s">
        <v>2</v>
      </c>
      <c r="H426" s="1">
        <f t="shared" ref="H426:H427" si="57">J426+K426+L426+M426</f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</row>
    <row r="427" spans="1:13" s="24" customFormat="1" ht="28.5" customHeight="1" x14ac:dyDescent="0.2">
      <c r="A427" s="34"/>
      <c r="B427" s="69"/>
      <c r="C427" s="69"/>
      <c r="D427" s="66"/>
      <c r="E427" s="69"/>
      <c r="F427" s="69"/>
      <c r="G427" s="16" t="s">
        <v>3</v>
      </c>
      <c r="H427" s="1">
        <f t="shared" si="57"/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</row>
    <row r="428" spans="1:13" s="24" customFormat="1" ht="28.5" customHeight="1" x14ac:dyDescent="0.2">
      <c r="A428" s="34"/>
      <c r="B428" s="69"/>
      <c r="C428" s="69"/>
      <c r="D428" s="66"/>
      <c r="E428" s="69"/>
      <c r="F428" s="69"/>
      <c r="G428" s="16" t="s">
        <v>4</v>
      </c>
      <c r="H428" s="1">
        <f>J428+K428+L428+M428</f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13" s="24" customFormat="1" ht="28.5" customHeight="1" x14ac:dyDescent="0.2">
      <c r="A429" s="34"/>
      <c r="B429" s="69"/>
      <c r="C429" s="69"/>
      <c r="D429" s="66"/>
      <c r="E429" s="69"/>
      <c r="F429" s="69"/>
      <c r="G429" s="16" t="s">
        <v>23</v>
      </c>
      <c r="H429" s="1">
        <f t="shared" ref="H429:H433" si="58">J429+K429+L429+M429</f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</row>
    <row r="430" spans="1:13" s="24" customFormat="1" ht="28.5" customHeight="1" x14ac:dyDescent="0.2">
      <c r="A430" s="34"/>
      <c r="B430" s="69"/>
      <c r="C430" s="69"/>
      <c r="D430" s="66"/>
      <c r="E430" s="69"/>
      <c r="F430" s="69"/>
      <c r="G430" s="16" t="s">
        <v>31</v>
      </c>
      <c r="H430" s="1">
        <f>J430+K430+L430+M430</f>
        <v>808080.8</v>
      </c>
      <c r="I430" s="1">
        <v>0</v>
      </c>
      <c r="J430" s="1">
        <v>0</v>
      </c>
      <c r="K430" s="1">
        <f>K442</f>
        <v>800000</v>
      </c>
      <c r="L430" s="1">
        <f>L442</f>
        <v>8080.8</v>
      </c>
      <c r="M430" s="1">
        <v>0</v>
      </c>
    </row>
    <row r="431" spans="1:13" s="24" customFormat="1" ht="28.5" customHeight="1" x14ac:dyDescent="0.2">
      <c r="A431" s="34"/>
      <c r="B431" s="69"/>
      <c r="C431" s="69"/>
      <c r="D431" s="66"/>
      <c r="E431" s="69"/>
      <c r="F431" s="69"/>
      <c r="G431" s="16" t="s">
        <v>32</v>
      </c>
      <c r="H431" s="1">
        <f t="shared" si="58"/>
        <v>1768991.9</v>
      </c>
      <c r="I431" s="1">
        <v>0</v>
      </c>
      <c r="J431" s="1">
        <v>0</v>
      </c>
      <c r="K431" s="1">
        <f>K443</f>
        <v>1751302</v>
      </c>
      <c r="L431" s="1">
        <f>L443</f>
        <v>17689.900000000001</v>
      </c>
      <c r="M431" s="1">
        <v>0</v>
      </c>
    </row>
    <row r="432" spans="1:13" s="24" customFormat="1" ht="28.5" customHeight="1" x14ac:dyDescent="0.2">
      <c r="A432" s="34"/>
      <c r="B432" s="69"/>
      <c r="C432" s="69"/>
      <c r="D432" s="66"/>
      <c r="E432" s="69"/>
      <c r="F432" s="69"/>
      <c r="G432" s="16" t="s">
        <v>33</v>
      </c>
      <c r="H432" s="1">
        <f t="shared" si="58"/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24" customFormat="1" ht="28.5" customHeight="1" x14ac:dyDescent="0.2">
      <c r="A433" s="35"/>
      <c r="B433" s="70"/>
      <c r="C433" s="70"/>
      <c r="D433" s="67"/>
      <c r="E433" s="70"/>
      <c r="F433" s="70"/>
      <c r="G433" s="16" t="s">
        <v>34</v>
      </c>
      <c r="H433" s="1">
        <f t="shared" si="58"/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 s="24" customFormat="1" ht="35.25" customHeight="1" x14ac:dyDescent="0.2">
      <c r="A434" s="75" t="s">
        <v>172</v>
      </c>
      <c r="B434" s="68" t="s">
        <v>138</v>
      </c>
      <c r="C434" s="68" t="s">
        <v>134</v>
      </c>
      <c r="D434" s="65">
        <v>2577072.7000000002</v>
      </c>
      <c r="E434" s="68">
        <v>2021</v>
      </c>
      <c r="F434" s="68" t="s">
        <v>135</v>
      </c>
      <c r="G434" s="16" t="s">
        <v>72</v>
      </c>
      <c r="H434" s="1">
        <f>H435+H436+H437+H438+H439+H440+H441+H442+H443+H444+H445</f>
        <v>2577072.7000000002</v>
      </c>
      <c r="I434" s="1">
        <f>I435+I436+I437+I438+I439+I440+I441+I442+I443+I444+I445</f>
        <v>0</v>
      </c>
      <c r="J434" s="1">
        <f t="shared" ref="J434:M434" si="59">J435+J436+J437+J438+J439+J440+J441+J442+J443+J444+J445</f>
        <v>0</v>
      </c>
      <c r="K434" s="1">
        <f>K435+K436+K437+K438+K439+K440+K441+K442+K443+K444+K445</f>
        <v>2551302</v>
      </c>
      <c r="L434" s="1">
        <f t="shared" si="59"/>
        <v>25770.7</v>
      </c>
      <c r="M434" s="1">
        <f t="shared" si="59"/>
        <v>0</v>
      </c>
    </row>
    <row r="435" spans="1:13" s="24" customFormat="1" ht="28.5" customHeight="1" x14ac:dyDescent="0.2">
      <c r="A435" s="71"/>
      <c r="B435" s="69"/>
      <c r="C435" s="69"/>
      <c r="D435" s="66"/>
      <c r="E435" s="69"/>
      <c r="F435" s="69"/>
      <c r="G435" s="16" t="s">
        <v>0</v>
      </c>
      <c r="H435" s="1">
        <f>J435+K435+L435+M435</f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</row>
    <row r="436" spans="1:13" s="24" customFormat="1" ht="28.5" customHeight="1" x14ac:dyDescent="0.2">
      <c r="A436" s="71"/>
      <c r="B436" s="69"/>
      <c r="C436" s="69"/>
      <c r="D436" s="66"/>
      <c r="E436" s="69"/>
      <c r="F436" s="69"/>
      <c r="G436" s="16" t="s">
        <v>5</v>
      </c>
      <c r="H436" s="1">
        <f t="shared" ref="H436" si="60">J436+K436+L436+M436</f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</row>
    <row r="437" spans="1:13" s="24" customFormat="1" ht="28.5" customHeight="1" x14ac:dyDescent="0.2">
      <c r="A437" s="34"/>
      <c r="B437" s="69"/>
      <c r="C437" s="69"/>
      <c r="D437" s="66"/>
      <c r="E437" s="69"/>
      <c r="F437" s="69"/>
      <c r="G437" s="16" t="s">
        <v>1</v>
      </c>
      <c r="H437" s="1">
        <f>J437+K437+L437+M437</f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24" customFormat="1" ht="28.5" customHeight="1" x14ac:dyDescent="0.2">
      <c r="A438" s="34"/>
      <c r="B438" s="69"/>
      <c r="C438" s="69"/>
      <c r="D438" s="66"/>
      <c r="E438" s="69"/>
      <c r="F438" s="69"/>
      <c r="G438" s="16" t="s">
        <v>2</v>
      </c>
      <c r="H438" s="1">
        <f t="shared" ref="H438:H439" si="61">J438+K438+L438+M438</f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24" customFormat="1" ht="28.5" customHeight="1" x14ac:dyDescent="0.2">
      <c r="A439" s="34"/>
      <c r="B439" s="69"/>
      <c r="C439" s="69"/>
      <c r="D439" s="66"/>
      <c r="E439" s="69"/>
      <c r="F439" s="69"/>
      <c r="G439" s="16" t="s">
        <v>3</v>
      </c>
      <c r="H439" s="1">
        <f t="shared" si="61"/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</row>
    <row r="440" spans="1:13" s="24" customFormat="1" ht="28.5" customHeight="1" x14ac:dyDescent="0.2">
      <c r="A440" s="34"/>
      <c r="B440" s="69"/>
      <c r="C440" s="69"/>
      <c r="D440" s="66"/>
      <c r="E440" s="69"/>
      <c r="F440" s="69"/>
      <c r="G440" s="16" t="s">
        <v>4</v>
      </c>
      <c r="H440" s="1">
        <f>J440+K440+L440+M440</f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24" customFormat="1" ht="28.5" customHeight="1" x14ac:dyDescent="0.2">
      <c r="A441" s="34"/>
      <c r="B441" s="69"/>
      <c r="C441" s="69"/>
      <c r="D441" s="66"/>
      <c r="E441" s="69"/>
      <c r="F441" s="69"/>
      <c r="G441" s="16" t="s">
        <v>23</v>
      </c>
      <c r="H441" s="1">
        <f t="shared" ref="H441:H445" si="62">J441+K441+L441+M441</f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24" customFormat="1" ht="28.5" customHeight="1" x14ac:dyDescent="0.2">
      <c r="A442" s="34"/>
      <c r="B442" s="69"/>
      <c r="C442" s="69"/>
      <c r="D442" s="66"/>
      <c r="E442" s="69"/>
      <c r="F442" s="69"/>
      <c r="G442" s="16" t="s">
        <v>31</v>
      </c>
      <c r="H442" s="1">
        <f t="shared" si="62"/>
        <v>808080.8</v>
      </c>
      <c r="I442" s="1">
        <v>0</v>
      </c>
      <c r="J442" s="1">
        <v>0</v>
      </c>
      <c r="K442" s="1">
        <v>800000</v>
      </c>
      <c r="L442" s="1">
        <v>8080.8</v>
      </c>
      <c r="M442" s="1">
        <v>0</v>
      </c>
    </row>
    <row r="443" spans="1:13" s="24" customFormat="1" ht="28.5" customHeight="1" x14ac:dyDescent="0.2">
      <c r="A443" s="34"/>
      <c r="B443" s="69"/>
      <c r="C443" s="69"/>
      <c r="D443" s="66"/>
      <c r="E443" s="69"/>
      <c r="F443" s="69"/>
      <c r="G443" s="16" t="s">
        <v>32</v>
      </c>
      <c r="H443" s="1">
        <f t="shared" si="62"/>
        <v>1768991.9</v>
      </c>
      <c r="I443" s="1">
        <v>0</v>
      </c>
      <c r="J443" s="1">
        <v>0</v>
      </c>
      <c r="K443" s="1">
        <v>1751302</v>
      </c>
      <c r="L443" s="1">
        <v>17689.900000000001</v>
      </c>
      <c r="M443" s="1">
        <v>0</v>
      </c>
    </row>
    <row r="444" spans="1:13" s="24" customFormat="1" ht="28.5" customHeight="1" x14ac:dyDescent="0.2">
      <c r="A444" s="34"/>
      <c r="B444" s="69"/>
      <c r="C444" s="69"/>
      <c r="D444" s="66"/>
      <c r="E444" s="69"/>
      <c r="F444" s="69"/>
      <c r="G444" s="16" t="s">
        <v>33</v>
      </c>
      <c r="H444" s="1">
        <f t="shared" si="62"/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24" customFormat="1" ht="28.5" customHeight="1" x14ac:dyDescent="0.2">
      <c r="A445" s="35"/>
      <c r="B445" s="70"/>
      <c r="C445" s="70"/>
      <c r="D445" s="67"/>
      <c r="E445" s="70"/>
      <c r="F445" s="70"/>
      <c r="G445" s="16" t="s">
        <v>34</v>
      </c>
      <c r="H445" s="1">
        <f t="shared" si="62"/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24" customFormat="1" ht="101.25" customHeight="1" x14ac:dyDescent="0.2">
      <c r="A446" s="105" t="s">
        <v>171</v>
      </c>
      <c r="B446" s="54" t="s">
        <v>37</v>
      </c>
      <c r="C446" s="68" t="s">
        <v>128</v>
      </c>
      <c r="D446" s="65">
        <v>1200000</v>
      </c>
      <c r="E446" s="68">
        <v>2021</v>
      </c>
      <c r="F446" s="62" t="s">
        <v>129</v>
      </c>
      <c r="G446" s="16" t="s">
        <v>72</v>
      </c>
      <c r="H446" s="1">
        <f>H447+H448+H449+H450+H451+H452+H453+H454+H455+H456+H457</f>
        <v>198.3</v>
      </c>
      <c r="I446" s="1">
        <f>I447+I448+I449+I450+I451+I452+I453+I454+I455+I456+I457</f>
        <v>198.3</v>
      </c>
      <c r="J446" s="1">
        <f t="shared" ref="J446" si="63">J447+J448+J449+J450+J451+J452+J453+J454+J455+J456+J457</f>
        <v>0</v>
      </c>
      <c r="K446" s="1">
        <f>K447+K448+K449+K450+K451+K452+K453+K454+K455+K456+K457</f>
        <v>0</v>
      </c>
      <c r="L446" s="1">
        <f t="shared" ref="L446:M446" si="64">L447+L448+L449+L450+L451+L452+L453+L454+L455+L456+L457</f>
        <v>198.3</v>
      </c>
      <c r="M446" s="1">
        <f t="shared" si="64"/>
        <v>0</v>
      </c>
    </row>
    <row r="447" spans="1:13" s="24" customFormat="1" ht="28.5" customHeight="1" x14ac:dyDescent="0.2">
      <c r="A447" s="106"/>
      <c r="B447" s="54"/>
      <c r="C447" s="69"/>
      <c r="D447" s="66"/>
      <c r="E447" s="69"/>
      <c r="F447" s="63"/>
      <c r="G447" s="16" t="s">
        <v>0</v>
      </c>
      <c r="H447" s="1">
        <f>J447+K447+L447+M447</f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</row>
    <row r="448" spans="1:13" s="24" customFormat="1" ht="28.5" customHeight="1" x14ac:dyDescent="0.2">
      <c r="A448" s="106"/>
      <c r="B448" s="54"/>
      <c r="C448" s="69"/>
      <c r="D448" s="66"/>
      <c r="E448" s="69"/>
      <c r="F448" s="63"/>
      <c r="G448" s="16" t="s">
        <v>5</v>
      </c>
      <c r="H448" s="1">
        <f t="shared" ref="H448" si="65">J448+K448+L448+M448</f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</row>
    <row r="449" spans="1:13" s="24" customFormat="1" ht="28.5" customHeight="1" x14ac:dyDescent="0.2">
      <c r="A449" s="106"/>
      <c r="B449" s="54"/>
      <c r="C449" s="69"/>
      <c r="D449" s="66"/>
      <c r="E449" s="69"/>
      <c r="F449" s="63"/>
      <c r="G449" s="16" t="s">
        <v>1</v>
      </c>
      <c r="H449" s="1">
        <f>J449+K449+L449+M449</f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</row>
    <row r="450" spans="1:13" s="24" customFormat="1" ht="28.5" customHeight="1" x14ac:dyDescent="0.2">
      <c r="A450" s="106"/>
      <c r="B450" s="54"/>
      <c r="C450" s="69"/>
      <c r="D450" s="66"/>
      <c r="E450" s="69"/>
      <c r="F450" s="63"/>
      <c r="G450" s="16" t="s">
        <v>2</v>
      </c>
      <c r="H450" s="1">
        <f t="shared" ref="H450:H451" si="66">J450+K450+L450+M450</f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</row>
    <row r="451" spans="1:13" s="24" customFormat="1" ht="28.5" customHeight="1" x14ac:dyDescent="0.2">
      <c r="A451" s="106"/>
      <c r="B451" s="54"/>
      <c r="C451" s="69"/>
      <c r="D451" s="66"/>
      <c r="E451" s="69"/>
      <c r="F451" s="63"/>
      <c r="G451" s="16" t="s">
        <v>3</v>
      </c>
      <c r="H451" s="1">
        <f t="shared" si="66"/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</row>
    <row r="452" spans="1:13" s="24" customFormat="1" ht="28.5" customHeight="1" x14ac:dyDescent="0.2">
      <c r="A452" s="106"/>
      <c r="B452" s="54"/>
      <c r="C452" s="69"/>
      <c r="D452" s="66"/>
      <c r="E452" s="69"/>
      <c r="F452" s="63"/>
      <c r="G452" s="16" t="s">
        <v>4</v>
      </c>
      <c r="H452" s="1">
        <f>J452+K452+L452+M452</f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</row>
    <row r="453" spans="1:13" s="24" customFormat="1" ht="28.5" customHeight="1" x14ac:dyDescent="0.2">
      <c r="A453" s="106"/>
      <c r="B453" s="54"/>
      <c r="C453" s="69"/>
      <c r="D453" s="66"/>
      <c r="E453" s="69"/>
      <c r="F453" s="63"/>
      <c r="G453" s="16" t="s">
        <v>23</v>
      </c>
      <c r="H453" s="1">
        <f t="shared" ref="H453:H457" si="67">J453+K453+L453+M453</f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13" s="24" customFormat="1" ht="28.5" customHeight="1" x14ac:dyDescent="0.2">
      <c r="A454" s="106"/>
      <c r="B454" s="54"/>
      <c r="C454" s="69"/>
      <c r="D454" s="66"/>
      <c r="E454" s="69"/>
      <c r="F454" s="63"/>
      <c r="G454" s="16" t="s">
        <v>31</v>
      </c>
      <c r="H454" s="1">
        <f t="shared" si="67"/>
        <v>198.3</v>
      </c>
      <c r="I454" s="1">
        <f>H454</f>
        <v>198.3</v>
      </c>
      <c r="J454" s="1">
        <v>0</v>
      </c>
      <c r="K454" s="1">
        <v>0</v>
      </c>
      <c r="L454" s="47">
        <v>198.3</v>
      </c>
      <c r="M454" s="1">
        <v>0</v>
      </c>
    </row>
    <row r="455" spans="1:13" s="24" customFormat="1" ht="28.5" customHeight="1" x14ac:dyDescent="0.2">
      <c r="A455" s="106"/>
      <c r="B455" s="54"/>
      <c r="C455" s="69"/>
      <c r="D455" s="66"/>
      <c r="E455" s="69"/>
      <c r="F455" s="63"/>
      <c r="G455" s="16" t="s">
        <v>32</v>
      </c>
      <c r="H455" s="1">
        <f t="shared" si="67"/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</row>
    <row r="456" spans="1:13" s="24" customFormat="1" ht="28.5" customHeight="1" x14ac:dyDescent="0.2">
      <c r="A456" s="106"/>
      <c r="B456" s="54"/>
      <c r="C456" s="69"/>
      <c r="D456" s="66"/>
      <c r="E456" s="69"/>
      <c r="F456" s="63"/>
      <c r="G456" s="16" t="s">
        <v>33</v>
      </c>
      <c r="H456" s="1">
        <f t="shared" si="67"/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3" s="24" customFormat="1" ht="28.5" customHeight="1" x14ac:dyDescent="0.2">
      <c r="A457" s="107"/>
      <c r="B457" s="54"/>
      <c r="C457" s="70"/>
      <c r="D457" s="67"/>
      <c r="E457" s="70"/>
      <c r="F457" s="64"/>
      <c r="G457" s="16" t="s">
        <v>34</v>
      </c>
      <c r="H457" s="1">
        <f t="shared" si="67"/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13" s="24" customFormat="1" ht="104.25" customHeight="1" x14ac:dyDescent="0.2">
      <c r="A458" s="75" t="s">
        <v>165</v>
      </c>
      <c r="B458" s="85"/>
      <c r="C458" s="85"/>
      <c r="D458" s="85"/>
      <c r="E458" s="85"/>
      <c r="F458" s="109" t="s">
        <v>132</v>
      </c>
      <c r="G458" s="16" t="s">
        <v>72</v>
      </c>
      <c r="H458" s="1">
        <f>H459+H460+H461+H462+H463+H464+H465+H466+H467+H468+H469</f>
        <v>4394382.8</v>
      </c>
      <c r="I458" s="1">
        <f>I459+I460+I461+I462+I463+I464+I465+I466+I467+I468+I469</f>
        <v>44586</v>
      </c>
      <c r="J458" s="1">
        <f t="shared" ref="J458:M458" si="68">J459+J460+J461+J462+J463+J464+J465+J466+J467+J468+J469</f>
        <v>0</v>
      </c>
      <c r="K458" s="1">
        <f t="shared" si="68"/>
        <v>4350438.8</v>
      </c>
      <c r="L458" s="1">
        <f t="shared" si="68"/>
        <v>43944</v>
      </c>
      <c r="M458" s="1">
        <f t="shared" si="68"/>
        <v>0</v>
      </c>
    </row>
    <row r="459" spans="1:13" s="24" customFormat="1" ht="28.5" customHeight="1" x14ac:dyDescent="0.2">
      <c r="A459" s="71"/>
      <c r="B459" s="86"/>
      <c r="C459" s="86"/>
      <c r="D459" s="86"/>
      <c r="E459" s="86"/>
      <c r="F459" s="110"/>
      <c r="G459" s="16" t="s">
        <v>0</v>
      </c>
      <c r="H459" s="1">
        <f>J459+K459+L459+M459</f>
        <v>0</v>
      </c>
      <c r="I459" s="1">
        <v>0</v>
      </c>
      <c r="J459" s="1">
        <f>J471+J483</f>
        <v>0</v>
      </c>
      <c r="K459" s="1">
        <f>K471+K483</f>
        <v>0</v>
      </c>
      <c r="L459" s="1">
        <f t="shared" ref="L459:M459" si="69">L471+L483</f>
        <v>0</v>
      </c>
      <c r="M459" s="1">
        <f t="shared" si="69"/>
        <v>0</v>
      </c>
    </row>
    <row r="460" spans="1:13" s="24" customFormat="1" ht="28.5" customHeight="1" x14ac:dyDescent="0.2">
      <c r="A460" s="71"/>
      <c r="B460" s="86"/>
      <c r="C460" s="86"/>
      <c r="D460" s="86"/>
      <c r="E460" s="86"/>
      <c r="F460" s="110"/>
      <c r="G460" s="16" t="s">
        <v>5</v>
      </c>
      <c r="H460" s="1">
        <f>J460+K460+L460+M460</f>
        <v>0</v>
      </c>
      <c r="I460" s="1">
        <v>0</v>
      </c>
      <c r="J460" s="1">
        <f>J472+J484</f>
        <v>0</v>
      </c>
      <c r="K460" s="1">
        <f t="shared" ref="K460:M460" si="70">K472+K484</f>
        <v>0</v>
      </c>
      <c r="L460" s="1">
        <f t="shared" si="70"/>
        <v>0</v>
      </c>
      <c r="M460" s="1">
        <f t="shared" si="70"/>
        <v>0</v>
      </c>
    </row>
    <row r="461" spans="1:13" s="24" customFormat="1" ht="28.5" customHeight="1" x14ac:dyDescent="0.2">
      <c r="A461" s="71"/>
      <c r="B461" s="86"/>
      <c r="C461" s="86"/>
      <c r="D461" s="86"/>
      <c r="E461" s="86"/>
      <c r="F461" s="110"/>
      <c r="G461" s="16" t="s">
        <v>1</v>
      </c>
      <c r="H461" s="1">
        <f>J461+K461+L461+M461</f>
        <v>0</v>
      </c>
      <c r="I461" s="1">
        <v>0</v>
      </c>
      <c r="J461" s="1">
        <f t="shared" ref="J461:M469" si="71">J473+J485</f>
        <v>0</v>
      </c>
      <c r="K461" s="1">
        <f t="shared" si="71"/>
        <v>0</v>
      </c>
      <c r="L461" s="1">
        <f t="shared" si="71"/>
        <v>0</v>
      </c>
      <c r="M461" s="1">
        <f t="shared" si="71"/>
        <v>0</v>
      </c>
    </row>
    <row r="462" spans="1:13" s="24" customFormat="1" ht="28.5" customHeight="1" x14ac:dyDescent="0.2">
      <c r="A462" s="71"/>
      <c r="B462" s="86"/>
      <c r="C462" s="86"/>
      <c r="D462" s="86"/>
      <c r="E462" s="86"/>
      <c r="F462" s="110"/>
      <c r="G462" s="16" t="s">
        <v>2</v>
      </c>
      <c r="H462" s="1">
        <f t="shared" ref="H462:H463" si="72">J462+K462+L462+M462</f>
        <v>0</v>
      </c>
      <c r="I462" s="1">
        <v>0</v>
      </c>
      <c r="J462" s="1">
        <f t="shared" si="71"/>
        <v>0</v>
      </c>
      <c r="K462" s="1">
        <f t="shared" si="71"/>
        <v>0</v>
      </c>
      <c r="L462" s="1">
        <f t="shared" si="71"/>
        <v>0</v>
      </c>
      <c r="M462" s="1">
        <f t="shared" si="71"/>
        <v>0</v>
      </c>
    </row>
    <row r="463" spans="1:13" s="24" customFormat="1" ht="28.5" customHeight="1" x14ac:dyDescent="0.2">
      <c r="A463" s="71"/>
      <c r="B463" s="86"/>
      <c r="C463" s="86"/>
      <c r="D463" s="86"/>
      <c r="E463" s="86"/>
      <c r="F463" s="110"/>
      <c r="G463" s="16" t="s">
        <v>3</v>
      </c>
      <c r="H463" s="1">
        <f t="shared" si="72"/>
        <v>0</v>
      </c>
      <c r="I463" s="1">
        <v>0</v>
      </c>
      <c r="J463" s="1">
        <f t="shared" si="71"/>
        <v>0</v>
      </c>
      <c r="K463" s="1">
        <f t="shared" si="71"/>
        <v>0</v>
      </c>
      <c r="L463" s="1">
        <f t="shared" si="71"/>
        <v>0</v>
      </c>
      <c r="M463" s="1">
        <f t="shared" si="71"/>
        <v>0</v>
      </c>
    </row>
    <row r="464" spans="1:13" s="24" customFormat="1" ht="28.5" customHeight="1" x14ac:dyDescent="0.2">
      <c r="A464" s="71"/>
      <c r="B464" s="86"/>
      <c r="C464" s="86"/>
      <c r="D464" s="86"/>
      <c r="E464" s="86"/>
      <c r="F464" s="110"/>
      <c r="G464" s="16" t="s">
        <v>4</v>
      </c>
      <c r="H464" s="1">
        <f>J464+K464+L464+M464</f>
        <v>0</v>
      </c>
      <c r="I464" s="1">
        <v>0</v>
      </c>
      <c r="J464" s="1">
        <f t="shared" si="71"/>
        <v>0</v>
      </c>
      <c r="K464" s="1">
        <f t="shared" si="71"/>
        <v>0</v>
      </c>
      <c r="L464" s="1">
        <f t="shared" si="71"/>
        <v>0</v>
      </c>
      <c r="M464" s="1">
        <f t="shared" si="71"/>
        <v>0</v>
      </c>
    </row>
    <row r="465" spans="1:13" s="24" customFormat="1" ht="28.5" customHeight="1" x14ac:dyDescent="0.2">
      <c r="A465" s="71"/>
      <c r="B465" s="86"/>
      <c r="C465" s="86"/>
      <c r="D465" s="86"/>
      <c r="E465" s="86"/>
      <c r="F465" s="110"/>
      <c r="G465" s="16" t="s">
        <v>23</v>
      </c>
      <c r="H465" s="1">
        <f t="shared" ref="H465:H469" si="73">J465+K465+L465+M465</f>
        <v>0</v>
      </c>
      <c r="I465" s="1">
        <v>0</v>
      </c>
      <c r="J465" s="1">
        <f t="shared" si="71"/>
        <v>0</v>
      </c>
      <c r="K465" s="1">
        <f t="shared" si="71"/>
        <v>0</v>
      </c>
      <c r="L465" s="1">
        <f t="shared" si="71"/>
        <v>0</v>
      </c>
      <c r="M465" s="1">
        <f t="shared" si="71"/>
        <v>0</v>
      </c>
    </row>
    <row r="466" spans="1:13" s="24" customFormat="1" ht="28.5" customHeight="1" x14ac:dyDescent="0.2">
      <c r="A466" s="71"/>
      <c r="B466" s="86"/>
      <c r="C466" s="86"/>
      <c r="D466" s="86"/>
      <c r="E466" s="86"/>
      <c r="F466" s="110"/>
      <c r="G466" s="16" t="s">
        <v>31</v>
      </c>
      <c r="H466" s="1">
        <f t="shared" si="73"/>
        <v>1044586</v>
      </c>
      <c r="I466" s="1">
        <f>I478+I490</f>
        <v>44586</v>
      </c>
      <c r="J466" s="1">
        <f>J478+J490</f>
        <v>0</v>
      </c>
      <c r="K466" s="1">
        <f t="shared" ref="K466:M466" si="74">K478+K490</f>
        <v>1034140</v>
      </c>
      <c r="L466" s="1">
        <f t="shared" si="74"/>
        <v>10446</v>
      </c>
      <c r="M466" s="1">
        <f t="shared" si="74"/>
        <v>0</v>
      </c>
    </row>
    <row r="467" spans="1:13" s="24" customFormat="1" ht="28.5" customHeight="1" x14ac:dyDescent="0.2">
      <c r="A467" s="71"/>
      <c r="B467" s="86"/>
      <c r="C467" s="86"/>
      <c r="D467" s="86"/>
      <c r="E467" s="86"/>
      <c r="F467" s="110"/>
      <c r="G467" s="16" t="s">
        <v>32</v>
      </c>
      <c r="H467" s="1">
        <f t="shared" si="73"/>
        <v>804898.4</v>
      </c>
      <c r="I467" s="1">
        <f>I479+I491</f>
        <v>0</v>
      </c>
      <c r="J467" s="1">
        <f t="shared" si="71"/>
        <v>0</v>
      </c>
      <c r="K467" s="1">
        <f t="shared" si="71"/>
        <v>796849.4</v>
      </c>
      <c r="L467" s="1">
        <f t="shared" si="71"/>
        <v>8049</v>
      </c>
      <c r="M467" s="1">
        <f t="shared" si="71"/>
        <v>0</v>
      </c>
    </row>
    <row r="468" spans="1:13" s="24" customFormat="1" ht="28.5" customHeight="1" x14ac:dyDescent="0.2">
      <c r="A468" s="71"/>
      <c r="B468" s="86"/>
      <c r="C468" s="86"/>
      <c r="D468" s="86"/>
      <c r="E468" s="86"/>
      <c r="F468" s="110"/>
      <c r="G468" s="16" t="s">
        <v>33</v>
      </c>
      <c r="H468" s="1">
        <f t="shared" si="73"/>
        <v>2544898.4</v>
      </c>
      <c r="I468" s="1">
        <f>I480+I492</f>
        <v>0</v>
      </c>
      <c r="J468" s="1">
        <f t="shared" si="71"/>
        <v>0</v>
      </c>
      <c r="K468" s="1">
        <f t="shared" si="71"/>
        <v>2519449.4</v>
      </c>
      <c r="L468" s="1">
        <f t="shared" si="71"/>
        <v>25449</v>
      </c>
      <c r="M468" s="1">
        <f t="shared" si="71"/>
        <v>0</v>
      </c>
    </row>
    <row r="469" spans="1:13" s="24" customFormat="1" ht="28.5" customHeight="1" x14ac:dyDescent="0.2">
      <c r="A469" s="76"/>
      <c r="B469" s="87"/>
      <c r="C469" s="87"/>
      <c r="D469" s="87"/>
      <c r="E469" s="87"/>
      <c r="F469" s="111"/>
      <c r="G469" s="16" t="s">
        <v>34</v>
      </c>
      <c r="H469" s="1">
        <f t="shared" si="73"/>
        <v>0</v>
      </c>
      <c r="I469" s="1">
        <v>0</v>
      </c>
      <c r="J469" s="1">
        <f t="shared" si="71"/>
        <v>0</v>
      </c>
      <c r="K469" s="1">
        <f t="shared" si="71"/>
        <v>0</v>
      </c>
      <c r="L469" s="1">
        <f t="shared" si="71"/>
        <v>0</v>
      </c>
      <c r="M469" s="1">
        <f t="shared" si="71"/>
        <v>0</v>
      </c>
    </row>
    <row r="470" spans="1:13" s="24" customFormat="1" ht="96" customHeight="1" x14ac:dyDescent="0.2">
      <c r="A470" s="72" t="s">
        <v>163</v>
      </c>
      <c r="B470" s="75" t="s">
        <v>137</v>
      </c>
      <c r="C470" s="93" t="s">
        <v>133</v>
      </c>
      <c r="D470" s="108">
        <v>3140000</v>
      </c>
      <c r="E470" s="93">
        <v>2021</v>
      </c>
      <c r="F470" s="109" t="s">
        <v>132</v>
      </c>
      <c r="G470" s="16" t="s">
        <v>72</v>
      </c>
      <c r="H470" s="1">
        <f>H471+H472+H473+H474+H475+H476+H477+H478+H479+H480+H481</f>
        <v>3140000</v>
      </c>
      <c r="I470" s="1">
        <f>I471+I472+I473+I474+I475+I476+I477+I478+I479+I480+I481</f>
        <v>0</v>
      </c>
      <c r="J470" s="1">
        <f t="shared" ref="J470:M470" si="75">J471+J472+J473+J474+J475+J476+J477+J478+J479+J480+J481</f>
        <v>0</v>
      </c>
      <c r="K470" s="1">
        <f t="shared" si="75"/>
        <v>3108600</v>
      </c>
      <c r="L470" s="1">
        <f t="shared" si="75"/>
        <v>31400</v>
      </c>
      <c r="M470" s="1">
        <f t="shared" si="75"/>
        <v>0</v>
      </c>
    </row>
    <row r="471" spans="1:13" s="24" customFormat="1" ht="28.5" customHeight="1" x14ac:dyDescent="0.2">
      <c r="A471" s="73"/>
      <c r="B471" s="71"/>
      <c r="C471" s="93"/>
      <c r="D471" s="108"/>
      <c r="E471" s="93"/>
      <c r="F471" s="110"/>
      <c r="G471" s="16" t="s">
        <v>0</v>
      </c>
      <c r="H471" s="1">
        <f>J471+K471+L471+M471</f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</row>
    <row r="472" spans="1:13" s="24" customFormat="1" ht="28.5" customHeight="1" x14ac:dyDescent="0.2">
      <c r="A472" s="73"/>
      <c r="B472" s="71"/>
      <c r="C472" s="93"/>
      <c r="D472" s="108"/>
      <c r="E472" s="93"/>
      <c r="F472" s="110"/>
      <c r="G472" s="16" t="s">
        <v>5</v>
      </c>
      <c r="H472" s="1">
        <f t="shared" ref="H472" si="76">J472+K472+L472+M472</f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</row>
    <row r="473" spans="1:13" s="24" customFormat="1" ht="28.5" customHeight="1" x14ac:dyDescent="0.2">
      <c r="A473" s="73"/>
      <c r="B473" s="71"/>
      <c r="C473" s="93"/>
      <c r="D473" s="108"/>
      <c r="E473" s="93"/>
      <c r="F473" s="110"/>
      <c r="G473" s="16" t="s">
        <v>1</v>
      </c>
      <c r="H473" s="1">
        <f>J473+K473+L473+M473</f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</row>
    <row r="474" spans="1:13" s="24" customFormat="1" ht="28.5" customHeight="1" x14ac:dyDescent="0.2">
      <c r="A474" s="73"/>
      <c r="B474" s="71"/>
      <c r="C474" s="93"/>
      <c r="D474" s="108"/>
      <c r="E474" s="93"/>
      <c r="F474" s="110"/>
      <c r="G474" s="16" t="s">
        <v>2</v>
      </c>
      <c r="H474" s="1">
        <f t="shared" ref="H474:H475" si="77">J474+K474+L474+M474</f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</row>
    <row r="475" spans="1:13" s="24" customFormat="1" ht="28.5" customHeight="1" x14ac:dyDescent="0.2">
      <c r="A475" s="73"/>
      <c r="B475" s="71"/>
      <c r="C475" s="93"/>
      <c r="D475" s="108"/>
      <c r="E475" s="93"/>
      <c r="F475" s="110"/>
      <c r="G475" s="16" t="s">
        <v>3</v>
      </c>
      <c r="H475" s="1">
        <f t="shared" si="77"/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</row>
    <row r="476" spans="1:13" s="24" customFormat="1" ht="28.5" customHeight="1" x14ac:dyDescent="0.2">
      <c r="A476" s="73"/>
      <c r="B476" s="71"/>
      <c r="C476" s="93"/>
      <c r="D476" s="108"/>
      <c r="E476" s="93"/>
      <c r="F476" s="110"/>
      <c r="G476" s="16" t="s">
        <v>4</v>
      </c>
      <c r="H476" s="1">
        <f>J476+K476+L476+M476</f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</row>
    <row r="477" spans="1:13" s="24" customFormat="1" ht="28.5" customHeight="1" x14ac:dyDescent="0.2">
      <c r="A477" s="73"/>
      <c r="B477" s="71"/>
      <c r="C477" s="93"/>
      <c r="D477" s="108"/>
      <c r="E477" s="93"/>
      <c r="F477" s="110"/>
      <c r="G477" s="16" t="s">
        <v>23</v>
      </c>
      <c r="H477" s="1">
        <f t="shared" ref="H477:H481" si="78">J477+K477+L477+M477</f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</row>
    <row r="478" spans="1:13" s="24" customFormat="1" ht="28.5" customHeight="1" x14ac:dyDescent="0.2">
      <c r="A478" s="73"/>
      <c r="B478" s="71"/>
      <c r="C478" s="93"/>
      <c r="D478" s="108"/>
      <c r="E478" s="93"/>
      <c r="F478" s="110"/>
      <c r="G478" s="16" t="s">
        <v>31</v>
      </c>
      <c r="H478" s="1">
        <f t="shared" si="78"/>
        <v>1000000</v>
      </c>
      <c r="I478" s="1">
        <v>0</v>
      </c>
      <c r="J478" s="1">
        <v>0</v>
      </c>
      <c r="K478" s="1">
        <v>990000</v>
      </c>
      <c r="L478" s="1">
        <v>10000</v>
      </c>
      <c r="M478" s="1">
        <v>0</v>
      </c>
    </row>
    <row r="479" spans="1:13" s="24" customFormat="1" ht="28.5" customHeight="1" x14ac:dyDescent="0.2">
      <c r="A479" s="73"/>
      <c r="B479" s="71"/>
      <c r="C479" s="93"/>
      <c r="D479" s="108"/>
      <c r="E479" s="93"/>
      <c r="F479" s="110"/>
      <c r="G479" s="16" t="s">
        <v>32</v>
      </c>
      <c r="H479" s="1">
        <f t="shared" si="78"/>
        <v>200000</v>
      </c>
      <c r="I479" s="1">
        <v>0</v>
      </c>
      <c r="J479" s="1">
        <v>0</v>
      </c>
      <c r="K479" s="1">
        <v>198000</v>
      </c>
      <c r="L479" s="1">
        <v>2000</v>
      </c>
      <c r="M479" s="1">
        <v>0</v>
      </c>
    </row>
    <row r="480" spans="1:13" s="24" customFormat="1" ht="28.5" customHeight="1" x14ac:dyDescent="0.2">
      <c r="A480" s="73"/>
      <c r="B480" s="71"/>
      <c r="C480" s="93"/>
      <c r="D480" s="108"/>
      <c r="E480" s="93"/>
      <c r="F480" s="110"/>
      <c r="G480" s="16" t="s">
        <v>33</v>
      </c>
      <c r="H480" s="1">
        <f t="shared" si="78"/>
        <v>1940000</v>
      </c>
      <c r="I480" s="1">
        <v>0</v>
      </c>
      <c r="J480" s="1">
        <v>0</v>
      </c>
      <c r="K480" s="1">
        <v>1920600</v>
      </c>
      <c r="L480" s="1">
        <v>19400</v>
      </c>
      <c r="M480" s="1">
        <v>0</v>
      </c>
    </row>
    <row r="481" spans="1:13" s="24" customFormat="1" ht="28.5" customHeight="1" x14ac:dyDescent="0.2">
      <c r="A481" s="74"/>
      <c r="B481" s="76"/>
      <c r="C481" s="93"/>
      <c r="D481" s="108"/>
      <c r="E481" s="93"/>
      <c r="F481" s="111"/>
      <c r="G481" s="16" t="s">
        <v>34</v>
      </c>
      <c r="H481" s="1">
        <f t="shared" si="78"/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</row>
    <row r="482" spans="1:13" s="24" customFormat="1" ht="108" customHeight="1" x14ac:dyDescent="0.2">
      <c r="A482" s="72" t="s">
        <v>164</v>
      </c>
      <c r="B482" s="75" t="s">
        <v>166</v>
      </c>
      <c r="C482" s="68" t="s">
        <v>136</v>
      </c>
      <c r="D482" s="65">
        <v>1254382.8</v>
      </c>
      <c r="E482" s="68">
        <v>2021</v>
      </c>
      <c r="F482" s="68" t="s">
        <v>132</v>
      </c>
      <c r="G482" s="16" t="s">
        <v>72</v>
      </c>
      <c r="H482" s="1">
        <f>H483+H484+H485+H486+H487+H488+H489+H490+H491+H492+H493</f>
        <v>1254382.8</v>
      </c>
      <c r="I482" s="1">
        <f>I483+I484+I485+I486+I487+I488+I489+I490+I491+I492+I493</f>
        <v>44586</v>
      </c>
      <c r="J482" s="1">
        <f t="shared" ref="J482:M482" si="79">J483+J484+J485+J486+J487+J488+J489+J490+J491+J492+J493</f>
        <v>0</v>
      </c>
      <c r="K482" s="1">
        <f t="shared" si="79"/>
        <v>1241838.8</v>
      </c>
      <c r="L482" s="1">
        <f t="shared" si="79"/>
        <v>12544</v>
      </c>
      <c r="M482" s="1">
        <f t="shared" si="79"/>
        <v>0</v>
      </c>
    </row>
    <row r="483" spans="1:13" s="24" customFormat="1" ht="28.5" customHeight="1" x14ac:dyDescent="0.2">
      <c r="A483" s="73"/>
      <c r="B483" s="71"/>
      <c r="C483" s="69"/>
      <c r="D483" s="66"/>
      <c r="E483" s="69"/>
      <c r="F483" s="69"/>
      <c r="G483" s="16" t="s">
        <v>0</v>
      </c>
      <c r="H483" s="1">
        <f>J483+K483+L483+M483</f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</row>
    <row r="484" spans="1:13" s="24" customFormat="1" ht="28.5" customHeight="1" x14ac:dyDescent="0.2">
      <c r="A484" s="73"/>
      <c r="B484" s="71"/>
      <c r="C484" s="69"/>
      <c r="D484" s="66"/>
      <c r="E484" s="69"/>
      <c r="F484" s="69"/>
      <c r="G484" s="16" t="s">
        <v>5</v>
      </c>
      <c r="H484" s="1">
        <f t="shared" ref="H484" si="80">J484+K484+L484+M484</f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</row>
    <row r="485" spans="1:13" s="24" customFormat="1" ht="28.5" customHeight="1" x14ac:dyDescent="0.2">
      <c r="A485" s="73"/>
      <c r="B485" s="71"/>
      <c r="C485" s="69"/>
      <c r="D485" s="66"/>
      <c r="E485" s="69"/>
      <c r="F485" s="69"/>
      <c r="G485" s="16" t="s">
        <v>1</v>
      </c>
      <c r="H485" s="1">
        <f>J485+K485+L485+M485</f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</row>
    <row r="486" spans="1:13" s="24" customFormat="1" ht="28.5" customHeight="1" x14ac:dyDescent="0.2">
      <c r="A486" s="73"/>
      <c r="B486" s="71"/>
      <c r="C486" s="69"/>
      <c r="D486" s="66"/>
      <c r="E486" s="69"/>
      <c r="F486" s="69"/>
      <c r="G486" s="16" t="s">
        <v>2</v>
      </c>
      <c r="H486" s="1">
        <f t="shared" ref="H486:H487" si="81">J486+K486+L486+M486</f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</row>
    <row r="487" spans="1:13" s="24" customFormat="1" ht="28.5" customHeight="1" x14ac:dyDescent="0.2">
      <c r="A487" s="73"/>
      <c r="B487" s="71"/>
      <c r="C487" s="69"/>
      <c r="D487" s="66"/>
      <c r="E487" s="69"/>
      <c r="F487" s="69"/>
      <c r="G487" s="16" t="s">
        <v>3</v>
      </c>
      <c r="H487" s="1">
        <f t="shared" si="81"/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</row>
    <row r="488" spans="1:13" s="24" customFormat="1" ht="28.5" customHeight="1" x14ac:dyDescent="0.2">
      <c r="A488" s="73"/>
      <c r="B488" s="71"/>
      <c r="C488" s="69"/>
      <c r="D488" s="66"/>
      <c r="E488" s="69"/>
      <c r="F488" s="69"/>
      <c r="G488" s="16" t="s">
        <v>4</v>
      </c>
      <c r="H488" s="1">
        <f>J488+K488+L488+M488</f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3" s="24" customFormat="1" ht="28.5" customHeight="1" x14ac:dyDescent="0.2">
      <c r="A489" s="73"/>
      <c r="B489" s="71"/>
      <c r="C489" s="69"/>
      <c r="D489" s="66"/>
      <c r="E489" s="69"/>
      <c r="F489" s="69"/>
      <c r="G489" s="16" t="s">
        <v>23</v>
      </c>
      <c r="H489" s="1">
        <f t="shared" ref="H489:H493" si="82">J489+K489+L489+M489</f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3" s="24" customFormat="1" ht="28.5" customHeight="1" x14ac:dyDescent="0.2">
      <c r="A490" s="73"/>
      <c r="B490" s="71"/>
      <c r="C490" s="69"/>
      <c r="D490" s="66"/>
      <c r="E490" s="69"/>
      <c r="F490" s="69"/>
      <c r="G490" s="16" t="s">
        <v>31</v>
      </c>
      <c r="H490" s="1">
        <f t="shared" si="82"/>
        <v>44586</v>
      </c>
      <c r="I490" s="1">
        <v>44586</v>
      </c>
      <c r="J490" s="1">
        <v>0</v>
      </c>
      <c r="K490" s="1">
        <v>44140</v>
      </c>
      <c r="L490" s="1">
        <v>446</v>
      </c>
      <c r="M490" s="1">
        <v>0</v>
      </c>
    </row>
    <row r="491" spans="1:13" s="24" customFormat="1" ht="28.5" customHeight="1" x14ac:dyDescent="0.2">
      <c r="A491" s="73"/>
      <c r="B491" s="71"/>
      <c r="C491" s="69"/>
      <c r="D491" s="66"/>
      <c r="E491" s="69"/>
      <c r="F491" s="69"/>
      <c r="G491" s="16" t="s">
        <v>32</v>
      </c>
      <c r="H491" s="1">
        <f t="shared" si="82"/>
        <v>604898.4</v>
      </c>
      <c r="I491" s="1">
        <v>0</v>
      </c>
      <c r="J491" s="1">
        <v>0</v>
      </c>
      <c r="K491" s="1">
        <v>598849.4</v>
      </c>
      <c r="L491" s="1">
        <v>6049</v>
      </c>
      <c r="M491" s="1">
        <v>0</v>
      </c>
    </row>
    <row r="492" spans="1:13" s="24" customFormat="1" ht="28.5" customHeight="1" x14ac:dyDescent="0.2">
      <c r="A492" s="73"/>
      <c r="B492" s="71"/>
      <c r="C492" s="69"/>
      <c r="D492" s="66"/>
      <c r="E492" s="69"/>
      <c r="F492" s="69"/>
      <c r="G492" s="16" t="s">
        <v>33</v>
      </c>
      <c r="H492" s="1">
        <f t="shared" si="82"/>
        <v>604898.4</v>
      </c>
      <c r="I492" s="1">
        <v>0</v>
      </c>
      <c r="J492" s="1">
        <v>0</v>
      </c>
      <c r="K492" s="1">
        <v>598849.4</v>
      </c>
      <c r="L492" s="1">
        <v>6049</v>
      </c>
      <c r="M492" s="1">
        <v>0</v>
      </c>
    </row>
    <row r="493" spans="1:13" s="24" customFormat="1" ht="28.5" customHeight="1" x14ac:dyDescent="0.2">
      <c r="A493" s="74"/>
      <c r="B493" s="76"/>
      <c r="C493" s="70"/>
      <c r="D493" s="67"/>
      <c r="E493" s="70"/>
      <c r="F493" s="70"/>
      <c r="G493" s="16" t="s">
        <v>34</v>
      </c>
      <c r="H493" s="1">
        <f t="shared" si="82"/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</row>
    <row r="494" spans="1:13" s="24" customFormat="1" ht="102.75" customHeight="1" x14ac:dyDescent="0.2">
      <c r="A494" s="77" t="s">
        <v>98</v>
      </c>
      <c r="B494" s="77"/>
      <c r="C494" s="77"/>
      <c r="D494" s="84"/>
      <c r="E494" s="77"/>
      <c r="F494" s="77"/>
      <c r="G494" s="16" t="s">
        <v>63</v>
      </c>
      <c r="H494" s="6">
        <f t="shared" ref="H494:M494" si="83">H495+H496+H497+H498+H499+H500+H501+H502+H503+H504+H505</f>
        <v>424805.2</v>
      </c>
      <c r="I494" s="6">
        <f t="shared" si="83"/>
        <v>0</v>
      </c>
      <c r="J494" s="6">
        <f t="shared" si="83"/>
        <v>115023.2</v>
      </c>
      <c r="K494" s="6">
        <f t="shared" si="83"/>
        <v>287838.8</v>
      </c>
      <c r="L494" s="6">
        <f t="shared" si="83"/>
        <v>21943.200000000001</v>
      </c>
      <c r="M494" s="6">
        <f t="shared" si="83"/>
        <v>0</v>
      </c>
    </row>
    <row r="495" spans="1:13" s="24" customFormat="1" ht="15.75" customHeight="1" x14ac:dyDescent="0.2">
      <c r="A495" s="77"/>
      <c r="B495" s="77"/>
      <c r="C495" s="77"/>
      <c r="D495" s="77"/>
      <c r="E495" s="77"/>
      <c r="F495" s="77"/>
      <c r="G495" s="16" t="s">
        <v>0</v>
      </c>
      <c r="H495" s="1">
        <f t="shared" ref="H495:H505" si="84">J495+K495+L495+M495</f>
        <v>0</v>
      </c>
      <c r="I495" s="1">
        <v>0</v>
      </c>
      <c r="J495" s="1">
        <f>J507</f>
        <v>0</v>
      </c>
      <c r="K495" s="1">
        <f>K507</f>
        <v>0</v>
      </c>
      <c r="L495" s="1">
        <f>L507</f>
        <v>0</v>
      </c>
      <c r="M495" s="1">
        <f>M507</f>
        <v>0</v>
      </c>
    </row>
    <row r="496" spans="1:13" s="24" customFormat="1" ht="15.75" customHeight="1" x14ac:dyDescent="0.2">
      <c r="A496" s="77"/>
      <c r="B496" s="77"/>
      <c r="C496" s="77"/>
      <c r="D496" s="77"/>
      <c r="E496" s="77"/>
      <c r="F496" s="77"/>
      <c r="G496" s="16" t="s">
        <v>5</v>
      </c>
      <c r="H496" s="1">
        <f t="shared" si="84"/>
        <v>0</v>
      </c>
      <c r="I496" s="1">
        <v>0</v>
      </c>
      <c r="J496" s="1">
        <f t="shared" ref="J496:M505" si="85">J508</f>
        <v>0</v>
      </c>
      <c r="K496" s="1">
        <f t="shared" si="85"/>
        <v>0</v>
      </c>
      <c r="L496" s="1">
        <f t="shared" si="85"/>
        <v>0</v>
      </c>
      <c r="M496" s="1">
        <f t="shared" si="85"/>
        <v>0</v>
      </c>
    </row>
    <row r="497" spans="1:13" s="24" customFormat="1" ht="15.75" customHeight="1" x14ac:dyDescent="0.2">
      <c r="A497" s="77"/>
      <c r="B497" s="77"/>
      <c r="C497" s="77"/>
      <c r="D497" s="77"/>
      <c r="E497" s="77"/>
      <c r="F497" s="77"/>
      <c r="G497" s="16" t="s">
        <v>1</v>
      </c>
      <c r="H497" s="1">
        <f t="shared" si="84"/>
        <v>0</v>
      </c>
      <c r="I497" s="1">
        <v>0</v>
      </c>
      <c r="J497" s="1">
        <f t="shared" si="85"/>
        <v>0</v>
      </c>
      <c r="K497" s="1">
        <f t="shared" si="85"/>
        <v>0</v>
      </c>
      <c r="L497" s="1">
        <f t="shared" si="85"/>
        <v>0</v>
      </c>
      <c r="M497" s="1">
        <f t="shared" si="85"/>
        <v>0</v>
      </c>
    </row>
    <row r="498" spans="1:13" s="24" customFormat="1" ht="15.75" customHeight="1" x14ac:dyDescent="0.2">
      <c r="A498" s="77"/>
      <c r="B498" s="77"/>
      <c r="C498" s="77"/>
      <c r="D498" s="77"/>
      <c r="E498" s="77"/>
      <c r="F498" s="77"/>
      <c r="G498" s="16" t="s">
        <v>2</v>
      </c>
      <c r="H498" s="1">
        <f t="shared" si="84"/>
        <v>0</v>
      </c>
      <c r="I498" s="1">
        <v>0</v>
      </c>
      <c r="J498" s="1">
        <f t="shared" si="85"/>
        <v>0</v>
      </c>
      <c r="K498" s="1">
        <f t="shared" si="85"/>
        <v>0</v>
      </c>
      <c r="L498" s="1">
        <f t="shared" si="85"/>
        <v>0</v>
      </c>
      <c r="M498" s="1">
        <f t="shared" si="85"/>
        <v>0</v>
      </c>
    </row>
    <row r="499" spans="1:13" s="24" customFormat="1" ht="15.75" customHeight="1" x14ac:dyDescent="0.2">
      <c r="A499" s="77"/>
      <c r="B499" s="77"/>
      <c r="C499" s="77"/>
      <c r="D499" s="77"/>
      <c r="E499" s="77"/>
      <c r="F499" s="77"/>
      <c r="G499" s="16" t="s">
        <v>3</v>
      </c>
      <c r="H499" s="1">
        <f t="shared" si="84"/>
        <v>0</v>
      </c>
      <c r="I499" s="1">
        <v>0</v>
      </c>
      <c r="J499" s="1">
        <f t="shared" si="85"/>
        <v>0</v>
      </c>
      <c r="K499" s="1">
        <f t="shared" si="85"/>
        <v>0</v>
      </c>
      <c r="L499" s="1">
        <f t="shared" si="85"/>
        <v>0</v>
      </c>
      <c r="M499" s="1">
        <f t="shared" si="85"/>
        <v>0</v>
      </c>
    </row>
    <row r="500" spans="1:13" s="24" customFormat="1" ht="15.75" customHeight="1" x14ac:dyDescent="0.2">
      <c r="A500" s="77"/>
      <c r="B500" s="77"/>
      <c r="C500" s="77"/>
      <c r="D500" s="77"/>
      <c r="E500" s="77"/>
      <c r="F500" s="77"/>
      <c r="G500" s="16" t="s">
        <v>4</v>
      </c>
      <c r="H500" s="1">
        <f t="shared" si="84"/>
        <v>208238.7</v>
      </c>
      <c r="I500" s="1">
        <f t="shared" ref="I500:J500" si="86">I512+I524</f>
        <v>0</v>
      </c>
      <c r="J500" s="1">
        <f t="shared" si="86"/>
        <v>0</v>
      </c>
      <c r="K500" s="1">
        <f>K512+K524</f>
        <v>193000</v>
      </c>
      <c r="L500" s="1">
        <f t="shared" ref="L500:M500" si="87">L512+L524</f>
        <v>15238.7</v>
      </c>
      <c r="M500" s="1">
        <f t="shared" si="87"/>
        <v>0</v>
      </c>
    </row>
    <row r="501" spans="1:13" s="24" customFormat="1" ht="15.75" customHeight="1" x14ac:dyDescent="0.2">
      <c r="A501" s="77"/>
      <c r="B501" s="77"/>
      <c r="C501" s="77"/>
      <c r="D501" s="77"/>
      <c r="E501" s="77"/>
      <c r="F501" s="77"/>
      <c r="G501" s="16" t="s">
        <v>23</v>
      </c>
      <c r="H501" s="1">
        <f t="shared" si="84"/>
        <v>216566.5</v>
      </c>
      <c r="I501" s="1">
        <f t="shared" ref="I501:J501" si="88">I513+I525</f>
        <v>0</v>
      </c>
      <c r="J501" s="1">
        <f t="shared" si="88"/>
        <v>115023.2</v>
      </c>
      <c r="K501" s="1">
        <f>K513+K525</f>
        <v>94838.8</v>
      </c>
      <c r="L501" s="1">
        <f>L513+L525+L537</f>
        <v>6704.5</v>
      </c>
      <c r="M501" s="1">
        <f t="shared" ref="M501" si="89">M513+M525</f>
        <v>0</v>
      </c>
    </row>
    <row r="502" spans="1:13" s="24" customFormat="1" ht="15.75" customHeight="1" x14ac:dyDescent="0.2">
      <c r="A502" s="77"/>
      <c r="B502" s="77"/>
      <c r="C502" s="77"/>
      <c r="D502" s="77"/>
      <c r="E502" s="77"/>
      <c r="F502" s="77"/>
      <c r="G502" s="16" t="s">
        <v>31</v>
      </c>
      <c r="H502" s="1">
        <f t="shared" si="84"/>
        <v>0</v>
      </c>
      <c r="I502" s="1">
        <v>0</v>
      </c>
      <c r="J502" s="1">
        <f t="shared" si="85"/>
        <v>0</v>
      </c>
      <c r="K502" s="1">
        <f t="shared" si="85"/>
        <v>0</v>
      </c>
      <c r="L502" s="1">
        <f t="shared" si="85"/>
        <v>0</v>
      </c>
      <c r="M502" s="1">
        <f t="shared" si="85"/>
        <v>0</v>
      </c>
    </row>
    <row r="503" spans="1:13" s="24" customFormat="1" ht="15.75" customHeight="1" x14ac:dyDescent="0.2">
      <c r="A503" s="77"/>
      <c r="B503" s="77"/>
      <c r="C503" s="77"/>
      <c r="D503" s="77"/>
      <c r="E503" s="77"/>
      <c r="F503" s="77"/>
      <c r="G503" s="16" t="s">
        <v>32</v>
      </c>
      <c r="H503" s="1">
        <f t="shared" si="84"/>
        <v>0</v>
      </c>
      <c r="I503" s="1">
        <v>0</v>
      </c>
      <c r="J503" s="1">
        <f t="shared" si="85"/>
        <v>0</v>
      </c>
      <c r="K503" s="1">
        <f t="shared" si="85"/>
        <v>0</v>
      </c>
      <c r="L503" s="1">
        <f t="shared" si="85"/>
        <v>0</v>
      </c>
      <c r="M503" s="1">
        <f t="shared" si="85"/>
        <v>0</v>
      </c>
    </row>
    <row r="504" spans="1:13" s="24" customFormat="1" ht="15.75" x14ac:dyDescent="0.2">
      <c r="A504" s="77"/>
      <c r="B504" s="77"/>
      <c r="C504" s="77"/>
      <c r="D504" s="77"/>
      <c r="E504" s="77"/>
      <c r="F504" s="77"/>
      <c r="G504" s="16" t="s">
        <v>33</v>
      </c>
      <c r="H504" s="1">
        <f t="shared" si="84"/>
        <v>0</v>
      </c>
      <c r="I504" s="1">
        <v>0</v>
      </c>
      <c r="J504" s="1">
        <f t="shared" si="85"/>
        <v>0</v>
      </c>
      <c r="K504" s="1">
        <f t="shared" si="85"/>
        <v>0</v>
      </c>
      <c r="L504" s="1">
        <f t="shared" si="85"/>
        <v>0</v>
      </c>
      <c r="M504" s="1">
        <f t="shared" si="85"/>
        <v>0</v>
      </c>
    </row>
    <row r="505" spans="1:13" s="24" customFormat="1" ht="17.45" customHeight="1" x14ac:dyDescent="0.2">
      <c r="A505" s="77"/>
      <c r="B505" s="77"/>
      <c r="C505" s="77"/>
      <c r="D505" s="77"/>
      <c r="E505" s="77"/>
      <c r="F505" s="77"/>
      <c r="G505" s="16" t="s">
        <v>34</v>
      </c>
      <c r="H505" s="1">
        <f t="shared" si="84"/>
        <v>0</v>
      </c>
      <c r="I505" s="1">
        <v>0</v>
      </c>
      <c r="J505" s="1">
        <f t="shared" si="85"/>
        <v>0</v>
      </c>
      <c r="K505" s="1">
        <f t="shared" si="85"/>
        <v>0</v>
      </c>
      <c r="L505" s="1">
        <f t="shared" si="85"/>
        <v>0</v>
      </c>
      <c r="M505" s="1">
        <f t="shared" si="85"/>
        <v>0</v>
      </c>
    </row>
    <row r="506" spans="1:13" s="24" customFormat="1" ht="110.25" x14ac:dyDescent="0.2">
      <c r="A506" s="77" t="s">
        <v>47</v>
      </c>
      <c r="B506" s="77" t="s">
        <v>12</v>
      </c>
      <c r="C506" s="77" t="s">
        <v>36</v>
      </c>
      <c r="D506" s="95">
        <v>565976.4</v>
      </c>
      <c r="E506" s="77" t="s">
        <v>30</v>
      </c>
      <c r="F506" s="77" t="s">
        <v>66</v>
      </c>
      <c r="G506" s="16" t="s">
        <v>72</v>
      </c>
      <c r="H506" s="6">
        <f t="shared" ref="H506:M506" si="90">H507+H508+H509+H510+H511+H512+H513+H514+H515+H516+H517</f>
        <v>420220.5</v>
      </c>
      <c r="I506" s="6">
        <f t="shared" si="90"/>
        <v>0</v>
      </c>
      <c r="J506" s="6">
        <f t="shared" si="90"/>
        <v>115023.2</v>
      </c>
      <c r="K506" s="6">
        <f t="shared" si="90"/>
        <v>287838.8</v>
      </c>
      <c r="L506" s="6">
        <f t="shared" si="90"/>
        <v>17358.5</v>
      </c>
      <c r="M506" s="6">
        <f t="shared" si="90"/>
        <v>0</v>
      </c>
    </row>
    <row r="507" spans="1:13" s="24" customFormat="1" ht="15.75" x14ac:dyDescent="0.2">
      <c r="A507" s="77"/>
      <c r="B507" s="77"/>
      <c r="C507" s="77"/>
      <c r="D507" s="69"/>
      <c r="E507" s="77"/>
      <c r="F507" s="77"/>
      <c r="G507" s="16" t="s">
        <v>0</v>
      </c>
      <c r="H507" s="1">
        <f t="shared" ref="H507:H517" si="91">J507+K507+L507+M507</f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</row>
    <row r="508" spans="1:13" s="24" customFormat="1" ht="15.75" x14ac:dyDescent="0.2">
      <c r="A508" s="77"/>
      <c r="B508" s="77"/>
      <c r="C508" s="77"/>
      <c r="D508" s="69"/>
      <c r="E508" s="77"/>
      <c r="F508" s="77"/>
      <c r="G508" s="16" t="s">
        <v>5</v>
      </c>
      <c r="H508" s="1">
        <f t="shared" si="91"/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</row>
    <row r="509" spans="1:13" s="24" customFormat="1" ht="15.75" x14ac:dyDescent="0.2">
      <c r="A509" s="77"/>
      <c r="B509" s="77"/>
      <c r="C509" s="77"/>
      <c r="D509" s="69"/>
      <c r="E509" s="77"/>
      <c r="F509" s="77"/>
      <c r="G509" s="16" t="s">
        <v>1</v>
      </c>
      <c r="H509" s="1">
        <f t="shared" si="91"/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</row>
    <row r="510" spans="1:13" s="24" customFormat="1" ht="15.75" x14ac:dyDescent="0.2">
      <c r="A510" s="77"/>
      <c r="B510" s="77"/>
      <c r="C510" s="77"/>
      <c r="D510" s="69"/>
      <c r="E510" s="77"/>
      <c r="F510" s="77"/>
      <c r="G510" s="16" t="s">
        <v>2</v>
      </c>
      <c r="H510" s="1">
        <f t="shared" si="91"/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</row>
    <row r="511" spans="1:13" s="24" customFormat="1" ht="15.75" x14ac:dyDescent="0.2">
      <c r="A511" s="77"/>
      <c r="B511" s="77"/>
      <c r="C511" s="77"/>
      <c r="D511" s="69"/>
      <c r="E511" s="77"/>
      <c r="F511" s="77"/>
      <c r="G511" s="16" t="s">
        <v>3</v>
      </c>
      <c r="H511" s="1">
        <f t="shared" si="91"/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</row>
    <row r="512" spans="1:13" s="24" customFormat="1" ht="15.75" x14ac:dyDescent="0.2">
      <c r="A512" s="77"/>
      <c r="B512" s="77"/>
      <c r="C512" s="77"/>
      <c r="D512" s="69"/>
      <c r="E512" s="77"/>
      <c r="F512" s="77"/>
      <c r="G512" s="16" t="s">
        <v>4</v>
      </c>
      <c r="H512" s="1">
        <f>J512+K512+L512+M512</f>
        <v>208238.7</v>
      </c>
      <c r="I512" s="1">
        <v>0</v>
      </c>
      <c r="J512" s="1">
        <v>0</v>
      </c>
      <c r="K512" s="1">
        <v>193000</v>
      </c>
      <c r="L512" s="1">
        <v>15238.7</v>
      </c>
      <c r="M512" s="1">
        <v>0</v>
      </c>
    </row>
    <row r="513" spans="1:14" s="24" customFormat="1" ht="15.75" x14ac:dyDescent="0.2">
      <c r="A513" s="77"/>
      <c r="B513" s="77"/>
      <c r="C513" s="77"/>
      <c r="D513" s="69"/>
      <c r="E513" s="77"/>
      <c r="F513" s="77"/>
      <c r="G513" s="16" t="s">
        <v>23</v>
      </c>
      <c r="H513" s="1">
        <f>J513+K513+L513+M513</f>
        <v>211981.8</v>
      </c>
      <c r="I513" s="1">
        <v>0</v>
      </c>
      <c r="J513" s="1">
        <v>115023.2</v>
      </c>
      <c r="K513" s="1">
        <v>94838.8</v>
      </c>
      <c r="L513" s="1">
        <v>2119.8000000000002</v>
      </c>
      <c r="M513" s="1">
        <v>0</v>
      </c>
    </row>
    <row r="514" spans="1:14" s="24" customFormat="1" ht="15.75" x14ac:dyDescent="0.2">
      <c r="A514" s="77"/>
      <c r="B514" s="77"/>
      <c r="C514" s="77"/>
      <c r="D514" s="69"/>
      <c r="E514" s="77"/>
      <c r="F514" s="77"/>
      <c r="G514" s="16" t="s">
        <v>31</v>
      </c>
      <c r="H514" s="1">
        <f t="shared" si="91"/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</row>
    <row r="515" spans="1:14" s="24" customFormat="1" ht="15.75" x14ac:dyDescent="0.2">
      <c r="A515" s="77"/>
      <c r="B515" s="77"/>
      <c r="C515" s="77"/>
      <c r="D515" s="69"/>
      <c r="E515" s="77"/>
      <c r="F515" s="77"/>
      <c r="G515" s="16" t="s">
        <v>32</v>
      </c>
      <c r="H515" s="1">
        <f t="shared" si="91"/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</row>
    <row r="516" spans="1:14" s="24" customFormat="1" ht="15.75" x14ac:dyDescent="0.2">
      <c r="A516" s="77"/>
      <c r="B516" s="77"/>
      <c r="C516" s="77"/>
      <c r="D516" s="69"/>
      <c r="E516" s="77"/>
      <c r="F516" s="77"/>
      <c r="G516" s="16" t="s">
        <v>33</v>
      </c>
      <c r="H516" s="1">
        <f t="shared" si="91"/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</row>
    <row r="517" spans="1:14" s="24" customFormat="1" ht="18" customHeight="1" x14ac:dyDescent="0.2">
      <c r="A517" s="77"/>
      <c r="B517" s="77"/>
      <c r="C517" s="77"/>
      <c r="D517" s="70"/>
      <c r="E517" s="77"/>
      <c r="F517" s="77"/>
      <c r="G517" s="16" t="s">
        <v>34</v>
      </c>
      <c r="H517" s="1">
        <f t="shared" si="91"/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/>
    </row>
    <row r="518" spans="1:14" s="24" customFormat="1" ht="110.25" x14ac:dyDescent="0.2">
      <c r="A518" s="75" t="s">
        <v>107</v>
      </c>
      <c r="B518" s="75" t="s">
        <v>12</v>
      </c>
      <c r="C518" s="68" t="s">
        <v>36</v>
      </c>
      <c r="D518" s="68">
        <v>4584.7</v>
      </c>
      <c r="E518" s="68" t="s">
        <v>30</v>
      </c>
      <c r="F518" s="68" t="s">
        <v>108</v>
      </c>
      <c r="G518" s="16" t="s">
        <v>72</v>
      </c>
      <c r="H518" s="6">
        <f>I518+J518+K518+L518+M518</f>
        <v>4584.7</v>
      </c>
      <c r="I518" s="6">
        <f t="shared" ref="I518:K518" si="92">I519+I520+I521+I522+I523+I524+I525+I526+I527+I528+I529</f>
        <v>0</v>
      </c>
      <c r="J518" s="6">
        <f t="shared" si="92"/>
        <v>0</v>
      </c>
      <c r="K518" s="6">
        <f t="shared" si="92"/>
        <v>0</v>
      </c>
      <c r="L518" s="6">
        <f>L519+L520+L521+L522+L523+L524+L525+L526+L527+L528+L529</f>
        <v>4584.7</v>
      </c>
      <c r="M518" s="6">
        <f>M519+M520+M521+M522+M523+M524+M525+M526+M527+M528+M529</f>
        <v>0</v>
      </c>
      <c r="N518" s="25"/>
    </row>
    <row r="519" spans="1:14" s="24" customFormat="1" ht="18" customHeight="1" x14ac:dyDescent="0.2">
      <c r="A519" s="71"/>
      <c r="B519" s="71"/>
      <c r="C519" s="69"/>
      <c r="D519" s="69"/>
      <c r="E519" s="69"/>
      <c r="F519" s="69"/>
      <c r="G519" s="16" t="s">
        <v>0</v>
      </c>
      <c r="H519" s="6">
        <f t="shared" ref="H519:H541" si="93">I519+J519+K519+L519+M519</f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25"/>
    </row>
    <row r="520" spans="1:14" s="24" customFormat="1" ht="18" customHeight="1" x14ac:dyDescent="0.2">
      <c r="A520" s="71"/>
      <c r="B520" s="71"/>
      <c r="C520" s="69"/>
      <c r="D520" s="69"/>
      <c r="E520" s="69"/>
      <c r="F520" s="69"/>
      <c r="G520" s="16" t="s">
        <v>5</v>
      </c>
      <c r="H520" s="6">
        <f t="shared" si="93"/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25"/>
    </row>
    <row r="521" spans="1:14" s="24" customFormat="1" ht="18" customHeight="1" x14ac:dyDescent="0.2">
      <c r="A521" s="71"/>
      <c r="B521" s="71"/>
      <c r="C521" s="69"/>
      <c r="D521" s="69"/>
      <c r="E521" s="69"/>
      <c r="F521" s="69"/>
      <c r="G521" s="16" t="s">
        <v>1</v>
      </c>
      <c r="H521" s="6">
        <f t="shared" si="93"/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25"/>
    </row>
    <row r="522" spans="1:14" s="24" customFormat="1" ht="18" customHeight="1" x14ac:dyDescent="0.2">
      <c r="A522" s="71"/>
      <c r="B522" s="71"/>
      <c r="C522" s="69"/>
      <c r="D522" s="69"/>
      <c r="E522" s="69"/>
      <c r="F522" s="69"/>
      <c r="G522" s="16" t="s">
        <v>2</v>
      </c>
      <c r="H522" s="6">
        <f t="shared" si="93"/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25"/>
    </row>
    <row r="523" spans="1:14" s="24" customFormat="1" ht="18" customHeight="1" x14ac:dyDescent="0.2">
      <c r="A523" s="71"/>
      <c r="B523" s="71"/>
      <c r="C523" s="69"/>
      <c r="D523" s="69"/>
      <c r="E523" s="69"/>
      <c r="F523" s="69"/>
      <c r="G523" s="16" t="s">
        <v>3</v>
      </c>
      <c r="H523" s="6">
        <f t="shared" si="93"/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25"/>
    </row>
    <row r="524" spans="1:14" s="24" customFormat="1" ht="18" customHeight="1" x14ac:dyDescent="0.2">
      <c r="A524" s="71"/>
      <c r="B524" s="71"/>
      <c r="C524" s="69"/>
      <c r="D524" s="69"/>
      <c r="E524" s="69"/>
      <c r="F524" s="69"/>
      <c r="G524" s="16" t="s">
        <v>4</v>
      </c>
      <c r="H524" s="6">
        <f t="shared" si="93"/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25"/>
    </row>
    <row r="525" spans="1:14" s="24" customFormat="1" ht="18" customHeight="1" x14ac:dyDescent="0.2">
      <c r="A525" s="71"/>
      <c r="B525" s="71"/>
      <c r="C525" s="69"/>
      <c r="D525" s="69"/>
      <c r="E525" s="69"/>
      <c r="F525" s="69"/>
      <c r="G525" s="16" t="s">
        <v>23</v>
      </c>
      <c r="H525" s="6">
        <f t="shared" si="93"/>
        <v>4584.7</v>
      </c>
      <c r="I525" s="1">
        <v>0</v>
      </c>
      <c r="J525" s="1">
        <v>0</v>
      </c>
      <c r="K525" s="1">
        <v>0</v>
      </c>
      <c r="L525" s="1">
        <v>4584.7</v>
      </c>
      <c r="M525" s="1">
        <v>0</v>
      </c>
      <c r="N525" s="25"/>
    </row>
    <row r="526" spans="1:14" s="24" customFormat="1" ht="18" customHeight="1" x14ac:dyDescent="0.2">
      <c r="A526" s="71"/>
      <c r="B526" s="71"/>
      <c r="C526" s="69"/>
      <c r="D526" s="69"/>
      <c r="E526" s="69"/>
      <c r="F526" s="69"/>
      <c r="G526" s="16" t="s">
        <v>31</v>
      </c>
      <c r="H526" s="6">
        <f t="shared" si="93"/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25"/>
    </row>
    <row r="527" spans="1:14" s="24" customFormat="1" ht="18" customHeight="1" x14ac:dyDescent="0.2">
      <c r="A527" s="71"/>
      <c r="B527" s="71"/>
      <c r="C527" s="69"/>
      <c r="D527" s="69"/>
      <c r="E527" s="69"/>
      <c r="F527" s="69"/>
      <c r="G527" s="16" t="s">
        <v>32</v>
      </c>
      <c r="H527" s="6">
        <f t="shared" si="93"/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25"/>
    </row>
    <row r="528" spans="1:14" s="24" customFormat="1" ht="18" customHeight="1" x14ac:dyDescent="0.2">
      <c r="A528" s="71"/>
      <c r="B528" s="71"/>
      <c r="C528" s="69"/>
      <c r="D528" s="69"/>
      <c r="E528" s="69"/>
      <c r="F528" s="69"/>
      <c r="G528" s="16" t="s">
        <v>33</v>
      </c>
      <c r="H528" s="6">
        <f t="shared" si="93"/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25"/>
    </row>
    <row r="529" spans="1:14" s="24" customFormat="1" ht="18" customHeight="1" x14ac:dyDescent="0.2">
      <c r="A529" s="76"/>
      <c r="B529" s="76"/>
      <c r="C529" s="70"/>
      <c r="D529" s="70"/>
      <c r="E529" s="70"/>
      <c r="F529" s="70"/>
      <c r="G529" s="16" t="s">
        <v>34</v>
      </c>
      <c r="H529" s="6">
        <f t="shared" si="93"/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25"/>
    </row>
    <row r="530" spans="1:14" s="24" customFormat="1" ht="110.25" hidden="1" x14ac:dyDescent="0.2">
      <c r="A530" s="75" t="s">
        <v>150</v>
      </c>
      <c r="B530" s="68" t="s">
        <v>115</v>
      </c>
      <c r="C530" s="68" t="s">
        <v>36</v>
      </c>
      <c r="D530" s="96">
        <v>1800</v>
      </c>
      <c r="E530" s="68" t="s">
        <v>30</v>
      </c>
      <c r="F530" s="68" t="s">
        <v>108</v>
      </c>
      <c r="G530" s="16" t="s">
        <v>72</v>
      </c>
      <c r="H530" s="6">
        <f>L530</f>
        <v>0</v>
      </c>
      <c r="I530" s="6">
        <f>I531+I532+I533+I534+I535+I536+I537+I538+I539+I540+I541</f>
        <v>0</v>
      </c>
      <c r="J530" s="6">
        <f t="shared" ref="J530:M530" si="94">J531+J532+J533+J534+J535+J536+J537+J538+J539+J540+J541</f>
        <v>0</v>
      </c>
      <c r="K530" s="6">
        <f>K531+K532+K533+K534+K535+K536+K537+K538+K539+K540+K541</f>
        <v>0</v>
      </c>
      <c r="L530" s="6">
        <f t="shared" si="94"/>
        <v>0</v>
      </c>
      <c r="M530" s="6">
        <f t="shared" si="94"/>
        <v>0</v>
      </c>
      <c r="N530" s="25"/>
    </row>
    <row r="531" spans="1:14" s="24" customFormat="1" ht="18" hidden="1" customHeight="1" x14ac:dyDescent="0.2">
      <c r="A531" s="71"/>
      <c r="B531" s="69"/>
      <c r="C531" s="69"/>
      <c r="D531" s="97"/>
      <c r="E531" s="69"/>
      <c r="F531" s="69"/>
      <c r="G531" s="16" t="s">
        <v>0</v>
      </c>
      <c r="H531" s="6">
        <f t="shared" si="93"/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25"/>
    </row>
    <row r="532" spans="1:14" s="24" customFormat="1" ht="18" hidden="1" customHeight="1" x14ac:dyDescent="0.2">
      <c r="A532" s="71"/>
      <c r="B532" s="69"/>
      <c r="C532" s="69"/>
      <c r="D532" s="97"/>
      <c r="E532" s="69"/>
      <c r="F532" s="69"/>
      <c r="G532" s="16" t="s">
        <v>5</v>
      </c>
      <c r="H532" s="6">
        <f t="shared" si="93"/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25"/>
    </row>
    <row r="533" spans="1:14" s="24" customFormat="1" ht="18" hidden="1" customHeight="1" x14ac:dyDescent="0.2">
      <c r="A533" s="71"/>
      <c r="B533" s="69"/>
      <c r="C533" s="69"/>
      <c r="D533" s="97"/>
      <c r="E533" s="69"/>
      <c r="F533" s="69"/>
      <c r="G533" s="16" t="s">
        <v>1</v>
      </c>
      <c r="H533" s="6">
        <f t="shared" si="93"/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25"/>
    </row>
    <row r="534" spans="1:14" s="24" customFormat="1" ht="18" hidden="1" customHeight="1" x14ac:dyDescent="0.2">
      <c r="A534" s="71"/>
      <c r="B534" s="69"/>
      <c r="C534" s="69"/>
      <c r="D534" s="97"/>
      <c r="E534" s="69"/>
      <c r="F534" s="69"/>
      <c r="G534" s="16" t="s">
        <v>2</v>
      </c>
      <c r="H534" s="6">
        <f t="shared" si="93"/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25"/>
    </row>
    <row r="535" spans="1:14" s="24" customFormat="1" ht="18" hidden="1" customHeight="1" x14ac:dyDescent="0.2">
      <c r="A535" s="71"/>
      <c r="B535" s="69"/>
      <c r="C535" s="69"/>
      <c r="D535" s="97"/>
      <c r="E535" s="69"/>
      <c r="F535" s="69"/>
      <c r="G535" s="16" t="s">
        <v>3</v>
      </c>
      <c r="H535" s="6">
        <f t="shared" si="93"/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25"/>
    </row>
    <row r="536" spans="1:14" s="24" customFormat="1" ht="18" hidden="1" customHeight="1" x14ac:dyDescent="0.2">
      <c r="A536" s="71"/>
      <c r="B536" s="69"/>
      <c r="C536" s="69"/>
      <c r="D536" s="97"/>
      <c r="E536" s="69"/>
      <c r="F536" s="69"/>
      <c r="G536" s="16" t="s">
        <v>4</v>
      </c>
      <c r="H536" s="6">
        <f t="shared" si="93"/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25"/>
    </row>
    <row r="537" spans="1:14" s="24" customFormat="1" ht="18" hidden="1" customHeight="1" x14ac:dyDescent="0.2">
      <c r="A537" s="71"/>
      <c r="B537" s="69"/>
      <c r="C537" s="69"/>
      <c r="D537" s="97"/>
      <c r="E537" s="69"/>
      <c r="F537" s="69"/>
      <c r="G537" s="16" t="s">
        <v>23</v>
      </c>
      <c r="H537" s="6">
        <f>I537</f>
        <v>0</v>
      </c>
      <c r="I537" s="1">
        <f>1800-1800</f>
        <v>0</v>
      </c>
      <c r="J537" s="1">
        <v>0</v>
      </c>
      <c r="K537" s="1">
        <v>0</v>
      </c>
      <c r="L537" s="1">
        <f>1800-1800</f>
        <v>0</v>
      </c>
      <c r="M537" s="1">
        <v>0</v>
      </c>
      <c r="N537" s="25"/>
    </row>
    <row r="538" spans="1:14" s="24" customFormat="1" ht="18" hidden="1" customHeight="1" x14ac:dyDescent="0.2">
      <c r="A538" s="71"/>
      <c r="B538" s="69"/>
      <c r="C538" s="69"/>
      <c r="D538" s="97"/>
      <c r="E538" s="69"/>
      <c r="F538" s="69"/>
      <c r="G538" s="16" t="s">
        <v>31</v>
      </c>
      <c r="H538" s="6">
        <f t="shared" si="93"/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25"/>
    </row>
    <row r="539" spans="1:14" s="24" customFormat="1" ht="18" hidden="1" customHeight="1" x14ac:dyDescent="0.2">
      <c r="A539" s="71"/>
      <c r="B539" s="69"/>
      <c r="C539" s="69"/>
      <c r="D539" s="97"/>
      <c r="E539" s="69"/>
      <c r="F539" s="69"/>
      <c r="G539" s="16" t="s">
        <v>32</v>
      </c>
      <c r="H539" s="6">
        <f t="shared" si="93"/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25"/>
    </row>
    <row r="540" spans="1:14" s="24" customFormat="1" ht="18" hidden="1" customHeight="1" x14ac:dyDescent="0.2">
      <c r="A540" s="71"/>
      <c r="B540" s="69"/>
      <c r="C540" s="69"/>
      <c r="D540" s="97"/>
      <c r="E540" s="69"/>
      <c r="F540" s="69"/>
      <c r="G540" s="16" t="s">
        <v>33</v>
      </c>
      <c r="H540" s="6">
        <f t="shared" si="93"/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25"/>
    </row>
    <row r="541" spans="1:14" s="24" customFormat="1" ht="18" hidden="1" customHeight="1" x14ac:dyDescent="0.2">
      <c r="A541" s="76"/>
      <c r="B541" s="70"/>
      <c r="C541" s="70"/>
      <c r="D541" s="98"/>
      <c r="E541" s="70"/>
      <c r="F541" s="70"/>
      <c r="G541" s="16" t="s">
        <v>34</v>
      </c>
      <c r="H541" s="6">
        <f t="shared" si="93"/>
        <v>0</v>
      </c>
      <c r="I541" s="6">
        <v>0</v>
      </c>
      <c r="J541" s="6">
        <f t="shared" ref="J541" si="95">J542+J543+J544+J545+J546+J547+J548+J549+J550+J551+J552</f>
        <v>0</v>
      </c>
      <c r="K541" s="6">
        <v>0</v>
      </c>
      <c r="L541" s="1">
        <v>0</v>
      </c>
      <c r="M541" s="1">
        <v>0</v>
      </c>
      <c r="N541" s="25"/>
    </row>
    <row r="542" spans="1:14" s="24" customFormat="1" ht="97.9" customHeight="1" x14ac:dyDescent="0.2">
      <c r="A542" s="77" t="s">
        <v>99</v>
      </c>
      <c r="B542" s="77"/>
      <c r="C542" s="68"/>
      <c r="D542" s="99"/>
      <c r="E542" s="93"/>
      <c r="F542" s="93"/>
      <c r="G542" s="16" t="s">
        <v>63</v>
      </c>
      <c r="H542" s="6">
        <f t="shared" ref="H542:M542" si="96">H543+H544+H545+H546+H547+H548+H549+H550+H551+H552+H553</f>
        <v>48813.9</v>
      </c>
      <c r="I542" s="6">
        <f t="shared" si="96"/>
        <v>46400</v>
      </c>
      <c r="J542" s="6">
        <f t="shared" si="96"/>
        <v>0</v>
      </c>
      <c r="K542" s="6">
        <f t="shared" si="96"/>
        <v>45805.4</v>
      </c>
      <c r="L542" s="6">
        <f t="shared" si="96"/>
        <v>3008.5</v>
      </c>
      <c r="M542" s="6">
        <f t="shared" si="96"/>
        <v>0</v>
      </c>
    </row>
    <row r="543" spans="1:14" s="24" customFormat="1" ht="15.75" x14ac:dyDescent="0.2">
      <c r="A543" s="77"/>
      <c r="B543" s="77"/>
      <c r="C543" s="69"/>
      <c r="D543" s="99"/>
      <c r="E543" s="93"/>
      <c r="F543" s="93"/>
      <c r="G543" s="16" t="s">
        <v>0</v>
      </c>
      <c r="H543" s="1">
        <f>I543+J543+K543+L543+M543</f>
        <v>0</v>
      </c>
      <c r="I543" s="1">
        <f>I555+I579</f>
        <v>0</v>
      </c>
      <c r="J543" s="1">
        <f t="shared" ref="J543:M543" si="97">J555+J579</f>
        <v>0</v>
      </c>
      <c r="K543" s="1">
        <f t="shared" si="97"/>
        <v>0</v>
      </c>
      <c r="L543" s="1">
        <f t="shared" si="97"/>
        <v>0</v>
      </c>
      <c r="M543" s="1">
        <f t="shared" si="97"/>
        <v>0</v>
      </c>
    </row>
    <row r="544" spans="1:14" s="24" customFormat="1" ht="15.75" x14ac:dyDescent="0.2">
      <c r="A544" s="77"/>
      <c r="B544" s="77"/>
      <c r="C544" s="69"/>
      <c r="D544" s="99"/>
      <c r="E544" s="93"/>
      <c r="F544" s="93"/>
      <c r="G544" s="16" t="s">
        <v>5</v>
      </c>
      <c r="H544" s="1">
        <f>J544+K544+L544+M544</f>
        <v>0</v>
      </c>
      <c r="I544" s="1">
        <f t="shared" ref="I544:M553" si="98">I556+I580</f>
        <v>0</v>
      </c>
      <c r="J544" s="1">
        <f t="shared" si="98"/>
        <v>0</v>
      </c>
      <c r="K544" s="1">
        <f t="shared" si="98"/>
        <v>0</v>
      </c>
      <c r="L544" s="1">
        <f t="shared" si="98"/>
        <v>0</v>
      </c>
      <c r="M544" s="1">
        <f t="shared" si="98"/>
        <v>0</v>
      </c>
    </row>
    <row r="545" spans="1:30" s="24" customFormat="1" ht="15.75" x14ac:dyDescent="0.2">
      <c r="A545" s="77"/>
      <c r="B545" s="77"/>
      <c r="C545" s="69"/>
      <c r="D545" s="99"/>
      <c r="E545" s="93"/>
      <c r="F545" s="93"/>
      <c r="G545" s="16" t="s">
        <v>1</v>
      </c>
      <c r="H545" s="1">
        <f t="shared" ref="H545:H553" si="99">J545+K545+L545+M545</f>
        <v>0</v>
      </c>
      <c r="I545" s="1">
        <f t="shared" si="98"/>
        <v>0</v>
      </c>
      <c r="J545" s="1">
        <f t="shared" si="98"/>
        <v>0</v>
      </c>
      <c r="K545" s="1">
        <f t="shared" si="98"/>
        <v>0</v>
      </c>
      <c r="L545" s="1">
        <f t="shared" si="98"/>
        <v>0</v>
      </c>
      <c r="M545" s="1">
        <f t="shared" si="98"/>
        <v>0</v>
      </c>
    </row>
    <row r="546" spans="1:30" s="24" customFormat="1" ht="15.75" x14ac:dyDescent="0.2">
      <c r="A546" s="77"/>
      <c r="B546" s="77"/>
      <c r="C546" s="69"/>
      <c r="D546" s="99"/>
      <c r="E546" s="93"/>
      <c r="F546" s="93"/>
      <c r="G546" s="16" t="s">
        <v>2</v>
      </c>
      <c r="H546" s="1">
        <f t="shared" si="99"/>
        <v>0</v>
      </c>
      <c r="I546" s="1">
        <f t="shared" si="98"/>
        <v>0</v>
      </c>
      <c r="J546" s="1">
        <f t="shared" si="98"/>
        <v>0</v>
      </c>
      <c r="K546" s="1">
        <f t="shared" si="98"/>
        <v>0</v>
      </c>
      <c r="L546" s="1">
        <f t="shared" si="98"/>
        <v>0</v>
      </c>
      <c r="M546" s="1">
        <f t="shared" si="98"/>
        <v>0</v>
      </c>
    </row>
    <row r="547" spans="1:30" s="24" customFormat="1" ht="15.75" x14ac:dyDescent="0.2">
      <c r="A547" s="77"/>
      <c r="B547" s="77"/>
      <c r="C547" s="69"/>
      <c r="D547" s="99"/>
      <c r="E547" s="93"/>
      <c r="F547" s="93"/>
      <c r="G547" s="16" t="s">
        <v>3</v>
      </c>
      <c r="H547" s="1">
        <f t="shared" si="99"/>
        <v>0</v>
      </c>
      <c r="I547" s="1">
        <f t="shared" si="98"/>
        <v>0</v>
      </c>
      <c r="J547" s="1">
        <f t="shared" si="98"/>
        <v>0</v>
      </c>
      <c r="K547" s="1">
        <f t="shared" si="98"/>
        <v>0</v>
      </c>
      <c r="L547" s="1">
        <f t="shared" si="98"/>
        <v>0</v>
      </c>
      <c r="M547" s="1">
        <f t="shared" si="98"/>
        <v>0</v>
      </c>
    </row>
    <row r="548" spans="1:30" s="24" customFormat="1" ht="15.75" x14ac:dyDescent="0.2">
      <c r="A548" s="77"/>
      <c r="B548" s="77"/>
      <c r="C548" s="69"/>
      <c r="D548" s="99"/>
      <c r="E548" s="93"/>
      <c r="F548" s="93"/>
      <c r="G548" s="16" t="s">
        <v>4</v>
      </c>
      <c r="H548" s="1">
        <f t="shared" si="99"/>
        <v>0</v>
      </c>
      <c r="I548" s="1">
        <f t="shared" si="98"/>
        <v>0</v>
      </c>
      <c r="J548" s="1">
        <f t="shared" si="98"/>
        <v>0</v>
      </c>
      <c r="K548" s="1">
        <f t="shared" si="98"/>
        <v>0</v>
      </c>
      <c r="L548" s="1">
        <f t="shared" si="98"/>
        <v>0</v>
      </c>
      <c r="M548" s="1">
        <f t="shared" si="98"/>
        <v>0</v>
      </c>
    </row>
    <row r="549" spans="1:30" s="24" customFormat="1" ht="15.75" x14ac:dyDescent="0.2">
      <c r="A549" s="77"/>
      <c r="B549" s="77"/>
      <c r="C549" s="69"/>
      <c r="D549" s="99"/>
      <c r="E549" s="93"/>
      <c r="F549" s="93"/>
      <c r="G549" s="16" t="s">
        <v>23</v>
      </c>
      <c r="H549" s="1">
        <f t="shared" si="99"/>
        <v>25529.200000000001</v>
      </c>
      <c r="I549" s="1">
        <f t="shared" si="98"/>
        <v>23200</v>
      </c>
      <c r="J549" s="1">
        <f t="shared" si="98"/>
        <v>0</v>
      </c>
      <c r="K549" s="1">
        <f t="shared" si="98"/>
        <v>23997.4</v>
      </c>
      <c r="L549" s="1">
        <f t="shared" si="98"/>
        <v>1531.8</v>
      </c>
      <c r="M549" s="1">
        <f t="shared" si="98"/>
        <v>0</v>
      </c>
    </row>
    <row r="550" spans="1:30" s="24" customFormat="1" ht="15.75" x14ac:dyDescent="0.2">
      <c r="A550" s="77"/>
      <c r="B550" s="77"/>
      <c r="C550" s="69"/>
      <c r="D550" s="99"/>
      <c r="E550" s="93"/>
      <c r="F550" s="93"/>
      <c r="G550" s="16" t="s">
        <v>31</v>
      </c>
      <c r="H550" s="1">
        <f t="shared" si="99"/>
        <v>23284.7</v>
      </c>
      <c r="I550" s="1">
        <f t="shared" si="98"/>
        <v>23200</v>
      </c>
      <c r="J550" s="1">
        <f t="shared" si="98"/>
        <v>0</v>
      </c>
      <c r="K550" s="1">
        <f t="shared" si="98"/>
        <v>21808</v>
      </c>
      <c r="L550" s="1">
        <f t="shared" si="98"/>
        <v>1476.7</v>
      </c>
      <c r="M550" s="1">
        <f t="shared" si="98"/>
        <v>0</v>
      </c>
    </row>
    <row r="551" spans="1:30" s="24" customFormat="1" ht="15.75" x14ac:dyDescent="0.2">
      <c r="A551" s="77"/>
      <c r="B551" s="77"/>
      <c r="C551" s="69"/>
      <c r="D551" s="99"/>
      <c r="E551" s="93"/>
      <c r="F551" s="93"/>
      <c r="G551" s="16" t="s">
        <v>32</v>
      </c>
      <c r="H551" s="1">
        <f t="shared" si="99"/>
        <v>0</v>
      </c>
      <c r="I551" s="1">
        <f t="shared" si="98"/>
        <v>0</v>
      </c>
      <c r="J551" s="1">
        <f t="shared" si="98"/>
        <v>0</v>
      </c>
      <c r="K551" s="1">
        <f t="shared" si="98"/>
        <v>0</v>
      </c>
      <c r="L551" s="1">
        <f t="shared" si="98"/>
        <v>0</v>
      </c>
      <c r="M551" s="1">
        <f t="shared" si="98"/>
        <v>0</v>
      </c>
    </row>
    <row r="552" spans="1:30" s="24" customFormat="1" ht="15.75" x14ac:dyDescent="0.2">
      <c r="A552" s="77"/>
      <c r="B552" s="77"/>
      <c r="C552" s="69"/>
      <c r="D552" s="99"/>
      <c r="E552" s="93"/>
      <c r="F552" s="93"/>
      <c r="G552" s="16" t="s">
        <v>33</v>
      </c>
      <c r="H552" s="1">
        <f t="shared" si="99"/>
        <v>0</v>
      </c>
      <c r="I552" s="1">
        <f t="shared" si="98"/>
        <v>0</v>
      </c>
      <c r="J552" s="1">
        <f t="shared" si="98"/>
        <v>0</v>
      </c>
      <c r="K552" s="1">
        <f t="shared" si="98"/>
        <v>0</v>
      </c>
      <c r="L552" s="1">
        <f t="shared" si="98"/>
        <v>0</v>
      </c>
      <c r="M552" s="1">
        <f t="shared" si="98"/>
        <v>0</v>
      </c>
    </row>
    <row r="553" spans="1:30" s="24" customFormat="1" ht="21.6" customHeight="1" x14ac:dyDescent="0.2">
      <c r="A553" s="77"/>
      <c r="B553" s="77"/>
      <c r="C553" s="70"/>
      <c r="D553" s="99"/>
      <c r="E553" s="93"/>
      <c r="F553" s="93"/>
      <c r="G553" s="16" t="s">
        <v>34</v>
      </c>
      <c r="H553" s="1">
        <f t="shared" si="99"/>
        <v>0</v>
      </c>
      <c r="I553" s="1">
        <f t="shared" si="98"/>
        <v>0</v>
      </c>
      <c r="J553" s="1">
        <f t="shared" si="98"/>
        <v>0</v>
      </c>
      <c r="K553" s="1">
        <f t="shared" si="98"/>
        <v>0</v>
      </c>
      <c r="L553" s="1">
        <f t="shared" si="98"/>
        <v>0</v>
      </c>
      <c r="M553" s="1">
        <f t="shared" si="98"/>
        <v>0</v>
      </c>
    </row>
    <row r="554" spans="1:30" s="24" customFormat="1" ht="110.25" x14ac:dyDescent="0.2">
      <c r="A554" s="77" t="s">
        <v>104</v>
      </c>
      <c r="B554" s="77"/>
      <c r="C554" s="68"/>
      <c r="D554" s="99"/>
      <c r="E554" s="93"/>
      <c r="F554" s="93"/>
      <c r="G554" s="16" t="s">
        <v>72</v>
      </c>
      <c r="H554" s="6">
        <f t="shared" ref="H554:M554" si="100">H555+H556+H557+H558+H559+H560+H561+H562+H563+H564+H565</f>
        <v>84.7</v>
      </c>
      <c r="I554" s="6">
        <f t="shared" si="100"/>
        <v>0</v>
      </c>
      <c r="J554" s="6">
        <f t="shared" si="100"/>
        <v>0</v>
      </c>
      <c r="K554" s="6">
        <f t="shared" si="100"/>
        <v>0</v>
      </c>
      <c r="L554" s="6">
        <f t="shared" si="100"/>
        <v>84.7</v>
      </c>
      <c r="M554" s="6">
        <f t="shared" si="100"/>
        <v>0</v>
      </c>
    </row>
    <row r="555" spans="1:30" s="24" customFormat="1" ht="15.75" x14ac:dyDescent="0.2">
      <c r="A555" s="77"/>
      <c r="B555" s="77"/>
      <c r="C555" s="69"/>
      <c r="D555" s="99"/>
      <c r="E555" s="93"/>
      <c r="F555" s="93"/>
      <c r="G555" s="16" t="s">
        <v>0</v>
      </c>
      <c r="H555" s="1">
        <f>J555+K555+L555+M555</f>
        <v>0</v>
      </c>
      <c r="I555" s="1">
        <f>I567</f>
        <v>0</v>
      </c>
      <c r="J555" s="1">
        <f>J567</f>
        <v>0</v>
      </c>
      <c r="K555" s="1">
        <f t="shared" ref="K555:AD555" si="101">K567</f>
        <v>0</v>
      </c>
      <c r="L555" s="1">
        <f t="shared" si="101"/>
        <v>0</v>
      </c>
      <c r="M555" s="1">
        <f t="shared" si="101"/>
        <v>0</v>
      </c>
      <c r="N555" s="1">
        <f t="shared" si="101"/>
        <v>0</v>
      </c>
      <c r="O555" s="1">
        <f t="shared" si="101"/>
        <v>0</v>
      </c>
      <c r="P555" s="1">
        <f t="shared" si="101"/>
        <v>0</v>
      </c>
      <c r="Q555" s="1">
        <f t="shared" si="101"/>
        <v>0</v>
      </c>
      <c r="R555" s="1">
        <f t="shared" si="101"/>
        <v>0</v>
      </c>
      <c r="S555" s="1">
        <f t="shared" si="101"/>
        <v>0</v>
      </c>
      <c r="T555" s="1">
        <f t="shared" si="101"/>
        <v>0</v>
      </c>
      <c r="U555" s="1">
        <f t="shared" si="101"/>
        <v>0</v>
      </c>
      <c r="V555" s="1">
        <f t="shared" si="101"/>
        <v>0</v>
      </c>
      <c r="W555" s="1">
        <f t="shared" si="101"/>
        <v>0</v>
      </c>
      <c r="X555" s="1">
        <f t="shared" si="101"/>
        <v>0</v>
      </c>
      <c r="Y555" s="1">
        <f t="shared" si="101"/>
        <v>0</v>
      </c>
      <c r="Z555" s="1">
        <f t="shared" si="101"/>
        <v>0</v>
      </c>
      <c r="AA555" s="1">
        <f t="shared" si="101"/>
        <v>0</v>
      </c>
      <c r="AB555" s="1">
        <f t="shared" si="101"/>
        <v>0</v>
      </c>
      <c r="AC555" s="1">
        <f t="shared" si="101"/>
        <v>0</v>
      </c>
      <c r="AD555" s="1">
        <f t="shared" si="101"/>
        <v>0</v>
      </c>
    </row>
    <row r="556" spans="1:30" ht="15.75" x14ac:dyDescent="0.2">
      <c r="A556" s="77"/>
      <c r="B556" s="77"/>
      <c r="C556" s="69"/>
      <c r="D556" s="99"/>
      <c r="E556" s="93"/>
      <c r="F556" s="93"/>
      <c r="G556" s="16" t="s">
        <v>5</v>
      </c>
      <c r="H556" s="1">
        <f>J556+K556+L556+M556</f>
        <v>0</v>
      </c>
      <c r="I556" s="1">
        <f t="shared" ref="I556:I565" si="102">I568</f>
        <v>0</v>
      </c>
      <c r="J556" s="1">
        <f t="shared" ref="J556:M565" si="103">J568</f>
        <v>0</v>
      </c>
      <c r="K556" s="1">
        <f t="shared" si="103"/>
        <v>0</v>
      </c>
      <c r="L556" s="1">
        <f t="shared" si="103"/>
        <v>0</v>
      </c>
      <c r="M556" s="1">
        <f t="shared" si="103"/>
        <v>0</v>
      </c>
    </row>
    <row r="557" spans="1:30" ht="15.75" x14ac:dyDescent="0.2">
      <c r="A557" s="77"/>
      <c r="B557" s="77"/>
      <c r="C557" s="69"/>
      <c r="D557" s="99"/>
      <c r="E557" s="93"/>
      <c r="F557" s="93"/>
      <c r="G557" s="16" t="s">
        <v>1</v>
      </c>
      <c r="H557" s="1">
        <f t="shared" ref="H557:H565" si="104">J557+K557+L557+M557</f>
        <v>0</v>
      </c>
      <c r="I557" s="1">
        <f t="shared" si="102"/>
        <v>0</v>
      </c>
      <c r="J557" s="1">
        <f t="shared" si="103"/>
        <v>0</v>
      </c>
      <c r="K557" s="1">
        <f t="shared" si="103"/>
        <v>0</v>
      </c>
      <c r="L557" s="1">
        <f t="shared" si="103"/>
        <v>0</v>
      </c>
      <c r="M557" s="1">
        <f t="shared" si="103"/>
        <v>0</v>
      </c>
    </row>
    <row r="558" spans="1:30" ht="15.75" x14ac:dyDescent="0.2">
      <c r="A558" s="77"/>
      <c r="B558" s="77"/>
      <c r="C558" s="69"/>
      <c r="D558" s="99"/>
      <c r="E558" s="93"/>
      <c r="F558" s="93"/>
      <c r="G558" s="16" t="s">
        <v>2</v>
      </c>
      <c r="H558" s="1">
        <f t="shared" si="104"/>
        <v>0</v>
      </c>
      <c r="I558" s="1">
        <f t="shared" si="102"/>
        <v>0</v>
      </c>
      <c r="J558" s="1">
        <f t="shared" si="103"/>
        <v>0</v>
      </c>
      <c r="K558" s="1">
        <f t="shared" si="103"/>
        <v>0</v>
      </c>
      <c r="L558" s="1">
        <f t="shared" si="103"/>
        <v>0</v>
      </c>
      <c r="M558" s="1">
        <f t="shared" si="103"/>
        <v>0</v>
      </c>
    </row>
    <row r="559" spans="1:30" ht="15.75" x14ac:dyDescent="0.2">
      <c r="A559" s="77"/>
      <c r="B559" s="77"/>
      <c r="C559" s="69"/>
      <c r="D559" s="99"/>
      <c r="E559" s="93"/>
      <c r="F559" s="93"/>
      <c r="G559" s="16" t="s">
        <v>3</v>
      </c>
      <c r="H559" s="1">
        <f t="shared" si="104"/>
        <v>0</v>
      </c>
      <c r="I559" s="1">
        <f t="shared" si="102"/>
        <v>0</v>
      </c>
      <c r="J559" s="1">
        <f t="shared" si="103"/>
        <v>0</v>
      </c>
      <c r="K559" s="1">
        <f t="shared" si="103"/>
        <v>0</v>
      </c>
      <c r="L559" s="1">
        <f t="shared" si="103"/>
        <v>0</v>
      </c>
      <c r="M559" s="1">
        <f t="shared" si="103"/>
        <v>0</v>
      </c>
    </row>
    <row r="560" spans="1:30" ht="15.75" x14ac:dyDescent="0.2">
      <c r="A560" s="77"/>
      <c r="B560" s="77"/>
      <c r="C560" s="69"/>
      <c r="D560" s="99"/>
      <c r="E560" s="93"/>
      <c r="F560" s="93"/>
      <c r="G560" s="16" t="s">
        <v>4</v>
      </c>
      <c r="H560" s="1">
        <f t="shared" si="104"/>
        <v>0</v>
      </c>
      <c r="I560" s="1">
        <f t="shared" si="102"/>
        <v>0</v>
      </c>
      <c r="J560" s="1">
        <f t="shared" si="103"/>
        <v>0</v>
      </c>
      <c r="K560" s="1">
        <f t="shared" si="103"/>
        <v>0</v>
      </c>
      <c r="L560" s="1">
        <f t="shared" si="103"/>
        <v>0</v>
      </c>
      <c r="M560" s="1">
        <f t="shared" si="103"/>
        <v>0</v>
      </c>
    </row>
    <row r="561" spans="1:32" s="36" customFormat="1" ht="15.75" x14ac:dyDescent="0.2">
      <c r="A561" s="77"/>
      <c r="B561" s="77"/>
      <c r="C561" s="69"/>
      <c r="D561" s="99"/>
      <c r="E561" s="93"/>
      <c r="F561" s="93"/>
      <c r="G561" s="16" t="s">
        <v>23</v>
      </c>
      <c r="H561" s="1">
        <f>J561+K561+L561+M561</f>
        <v>0</v>
      </c>
      <c r="I561" s="1">
        <f t="shared" si="102"/>
        <v>0</v>
      </c>
      <c r="J561" s="1">
        <f t="shared" si="103"/>
        <v>0</v>
      </c>
      <c r="K561" s="1">
        <f t="shared" si="103"/>
        <v>0</v>
      </c>
      <c r="L561" s="1">
        <f t="shared" si="103"/>
        <v>0</v>
      </c>
      <c r="M561" s="1">
        <f t="shared" si="103"/>
        <v>0</v>
      </c>
      <c r="AE561" s="2"/>
      <c r="AF561" s="2"/>
    </row>
    <row r="562" spans="1:32" ht="15.75" x14ac:dyDescent="0.2">
      <c r="A562" s="77"/>
      <c r="B562" s="77"/>
      <c r="C562" s="69"/>
      <c r="D562" s="99"/>
      <c r="E562" s="93"/>
      <c r="F562" s="93"/>
      <c r="G562" s="16" t="s">
        <v>31</v>
      </c>
      <c r="H562" s="1">
        <f t="shared" si="104"/>
        <v>84.7</v>
      </c>
      <c r="I562" s="1">
        <f t="shared" si="102"/>
        <v>0</v>
      </c>
      <c r="J562" s="1">
        <f t="shared" si="103"/>
        <v>0</v>
      </c>
      <c r="K562" s="1">
        <f t="shared" si="103"/>
        <v>0</v>
      </c>
      <c r="L562" s="1">
        <f t="shared" si="103"/>
        <v>84.7</v>
      </c>
      <c r="M562" s="1">
        <f t="shared" si="103"/>
        <v>0</v>
      </c>
    </row>
    <row r="563" spans="1:32" ht="15.75" x14ac:dyDescent="0.2">
      <c r="A563" s="77"/>
      <c r="B563" s="77"/>
      <c r="C563" s="69"/>
      <c r="D563" s="99"/>
      <c r="E563" s="93"/>
      <c r="F563" s="93"/>
      <c r="G563" s="16" t="s">
        <v>32</v>
      </c>
      <c r="H563" s="1">
        <f t="shared" si="104"/>
        <v>0</v>
      </c>
      <c r="I563" s="1">
        <f t="shared" si="102"/>
        <v>0</v>
      </c>
      <c r="J563" s="1">
        <f t="shared" si="103"/>
        <v>0</v>
      </c>
      <c r="K563" s="1">
        <f t="shared" si="103"/>
        <v>0</v>
      </c>
      <c r="L563" s="1">
        <f t="shared" si="103"/>
        <v>0</v>
      </c>
      <c r="M563" s="1">
        <f t="shared" si="103"/>
        <v>0</v>
      </c>
    </row>
    <row r="564" spans="1:32" ht="15.75" x14ac:dyDescent="0.2">
      <c r="A564" s="77"/>
      <c r="B564" s="77"/>
      <c r="C564" s="69"/>
      <c r="D564" s="99"/>
      <c r="E564" s="93"/>
      <c r="F564" s="93"/>
      <c r="G564" s="16" t="s">
        <v>33</v>
      </c>
      <c r="H564" s="1">
        <f t="shared" si="104"/>
        <v>0</v>
      </c>
      <c r="I564" s="1">
        <f t="shared" si="102"/>
        <v>0</v>
      </c>
      <c r="J564" s="1">
        <f t="shared" si="103"/>
        <v>0</v>
      </c>
      <c r="K564" s="1">
        <f t="shared" si="103"/>
        <v>0</v>
      </c>
      <c r="L564" s="1">
        <f t="shared" si="103"/>
        <v>0</v>
      </c>
      <c r="M564" s="1">
        <f t="shared" si="103"/>
        <v>0</v>
      </c>
    </row>
    <row r="565" spans="1:32" ht="19.899999999999999" customHeight="1" x14ac:dyDescent="0.2">
      <c r="A565" s="77"/>
      <c r="B565" s="77"/>
      <c r="C565" s="70"/>
      <c r="D565" s="99"/>
      <c r="E565" s="93"/>
      <c r="F565" s="93"/>
      <c r="G565" s="16" t="s">
        <v>34</v>
      </c>
      <c r="H565" s="1">
        <f t="shared" si="104"/>
        <v>0</v>
      </c>
      <c r="I565" s="1">
        <f t="shared" si="102"/>
        <v>0</v>
      </c>
      <c r="J565" s="1">
        <f t="shared" si="103"/>
        <v>0</v>
      </c>
      <c r="K565" s="1">
        <f t="shared" si="103"/>
        <v>0</v>
      </c>
      <c r="L565" s="1">
        <f t="shared" si="103"/>
        <v>0</v>
      </c>
      <c r="M565" s="1">
        <f t="shared" si="103"/>
        <v>0</v>
      </c>
      <c r="N565" s="14"/>
    </row>
    <row r="566" spans="1:32" ht="102" customHeight="1" x14ac:dyDescent="0.2">
      <c r="A566" s="77" t="s">
        <v>114</v>
      </c>
      <c r="B566" s="77" t="s">
        <v>12</v>
      </c>
      <c r="C566" s="77" t="s">
        <v>121</v>
      </c>
      <c r="D566" s="77" t="s">
        <v>69</v>
      </c>
      <c r="E566" s="77" t="s">
        <v>30</v>
      </c>
      <c r="F566" s="93" t="s">
        <v>119</v>
      </c>
      <c r="G566" s="16" t="s">
        <v>73</v>
      </c>
      <c r="H566" s="6">
        <f t="shared" ref="H566:M566" si="105">H567+H568+H569+H570+H571+H572+H573+H574+H575+H576+H577</f>
        <v>84.7</v>
      </c>
      <c r="I566" s="6">
        <f t="shared" si="105"/>
        <v>0</v>
      </c>
      <c r="J566" s="6">
        <f t="shared" si="105"/>
        <v>0</v>
      </c>
      <c r="K566" s="6">
        <f t="shared" si="105"/>
        <v>0</v>
      </c>
      <c r="L566" s="6">
        <f t="shared" si="105"/>
        <v>84.7</v>
      </c>
      <c r="M566" s="6">
        <f t="shared" si="105"/>
        <v>0</v>
      </c>
      <c r="N566" s="37"/>
    </row>
    <row r="567" spans="1:32" ht="19.899999999999999" customHeight="1" x14ac:dyDescent="0.2">
      <c r="A567" s="77"/>
      <c r="B567" s="77"/>
      <c r="C567" s="77"/>
      <c r="D567" s="77"/>
      <c r="E567" s="77"/>
      <c r="F567" s="93"/>
      <c r="G567" s="16" t="s">
        <v>0</v>
      </c>
      <c r="H567" s="1">
        <f>J567+K567+L567+M567</f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37"/>
    </row>
    <row r="568" spans="1:32" ht="19.899999999999999" customHeight="1" x14ac:dyDescent="0.2">
      <c r="A568" s="77"/>
      <c r="B568" s="77"/>
      <c r="C568" s="77"/>
      <c r="D568" s="77"/>
      <c r="E568" s="77"/>
      <c r="F568" s="93"/>
      <c r="G568" s="16" t="s">
        <v>5</v>
      </c>
      <c r="H568" s="1">
        <f t="shared" ref="H568:H577" si="106">J568+K568+L568+M568</f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37"/>
    </row>
    <row r="569" spans="1:32" ht="19.899999999999999" customHeight="1" x14ac:dyDescent="0.2">
      <c r="A569" s="77"/>
      <c r="B569" s="77"/>
      <c r="C569" s="77"/>
      <c r="D569" s="77"/>
      <c r="E569" s="77"/>
      <c r="F569" s="93"/>
      <c r="G569" s="16" t="s">
        <v>1</v>
      </c>
      <c r="H569" s="1">
        <f t="shared" si="106"/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37"/>
    </row>
    <row r="570" spans="1:32" ht="19.899999999999999" customHeight="1" x14ac:dyDescent="0.25">
      <c r="A570" s="77"/>
      <c r="B570" s="77"/>
      <c r="C570" s="77"/>
      <c r="D570" s="77"/>
      <c r="E570" s="77"/>
      <c r="F570" s="93"/>
      <c r="G570" s="16" t="s">
        <v>2</v>
      </c>
      <c r="H570" s="1">
        <f t="shared" si="106"/>
        <v>0</v>
      </c>
      <c r="I570" s="1">
        <v>0</v>
      </c>
      <c r="J570" s="1">
        <v>0</v>
      </c>
      <c r="K570" s="21">
        <v>0</v>
      </c>
      <c r="L570" s="21">
        <v>0</v>
      </c>
      <c r="M570" s="1">
        <v>0</v>
      </c>
      <c r="N570" s="37"/>
    </row>
    <row r="571" spans="1:32" ht="19.899999999999999" customHeight="1" x14ac:dyDescent="0.25">
      <c r="A571" s="77"/>
      <c r="B571" s="77"/>
      <c r="C571" s="77"/>
      <c r="D571" s="77"/>
      <c r="E571" s="77"/>
      <c r="F571" s="93"/>
      <c r="G571" s="16" t="s">
        <v>3</v>
      </c>
      <c r="H571" s="1">
        <f t="shared" si="106"/>
        <v>0</v>
      </c>
      <c r="I571" s="38">
        <v>0</v>
      </c>
      <c r="J571" s="1">
        <v>0</v>
      </c>
      <c r="K571" s="38">
        <v>0</v>
      </c>
      <c r="L571" s="21">
        <v>0</v>
      </c>
      <c r="M571" s="1">
        <v>0</v>
      </c>
      <c r="N571" s="37"/>
    </row>
    <row r="572" spans="1:32" ht="19.899999999999999" customHeight="1" x14ac:dyDescent="0.2">
      <c r="A572" s="77"/>
      <c r="B572" s="77"/>
      <c r="C572" s="77"/>
      <c r="D572" s="77"/>
      <c r="E572" s="77"/>
      <c r="F572" s="93"/>
      <c r="G572" s="16" t="s">
        <v>4</v>
      </c>
      <c r="H572" s="1">
        <f t="shared" si="106"/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37"/>
    </row>
    <row r="573" spans="1:32" ht="19.899999999999999" customHeight="1" x14ac:dyDescent="0.2">
      <c r="A573" s="77"/>
      <c r="B573" s="77"/>
      <c r="C573" s="77"/>
      <c r="D573" s="77"/>
      <c r="E573" s="77"/>
      <c r="F573" s="93"/>
      <c r="G573" s="16" t="s">
        <v>23</v>
      </c>
      <c r="H573" s="1">
        <f t="shared" ref="H573" si="107">J573+K573+L573+M573</f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37"/>
    </row>
    <row r="574" spans="1:32" ht="19.899999999999999" customHeight="1" x14ac:dyDescent="0.2">
      <c r="A574" s="77"/>
      <c r="B574" s="77"/>
      <c r="C574" s="77"/>
      <c r="D574" s="77"/>
      <c r="E574" s="77"/>
      <c r="F574" s="93"/>
      <c r="G574" s="16" t="s">
        <v>31</v>
      </c>
      <c r="H574" s="1">
        <f t="shared" si="106"/>
        <v>84.7</v>
      </c>
      <c r="I574" s="1">
        <v>0</v>
      </c>
      <c r="J574" s="1">
        <v>0</v>
      </c>
      <c r="K574" s="1">
        <v>0</v>
      </c>
      <c r="L574" s="1">
        <f>98.2-11-2.5</f>
        <v>84.7</v>
      </c>
      <c r="M574" s="1">
        <v>0</v>
      </c>
      <c r="N574" s="37"/>
    </row>
    <row r="575" spans="1:32" ht="19.899999999999999" customHeight="1" x14ac:dyDescent="0.2">
      <c r="A575" s="77"/>
      <c r="B575" s="77"/>
      <c r="C575" s="77"/>
      <c r="D575" s="77"/>
      <c r="E575" s="77"/>
      <c r="F575" s="93"/>
      <c r="G575" s="16" t="s">
        <v>32</v>
      </c>
      <c r="H575" s="1">
        <f t="shared" si="106"/>
        <v>0</v>
      </c>
      <c r="I575" s="1">
        <v>0</v>
      </c>
      <c r="J575" s="1">
        <v>0</v>
      </c>
      <c r="K575" s="1">
        <v>0</v>
      </c>
      <c r="L575" s="1">
        <f>416.2-416.2</f>
        <v>0</v>
      </c>
      <c r="M575" s="1">
        <v>0</v>
      </c>
      <c r="N575" s="37"/>
    </row>
    <row r="576" spans="1:32" ht="19.899999999999999" customHeight="1" x14ac:dyDescent="0.2">
      <c r="A576" s="77"/>
      <c r="B576" s="77"/>
      <c r="C576" s="77"/>
      <c r="D576" s="77"/>
      <c r="E576" s="77"/>
      <c r="F576" s="93"/>
      <c r="G576" s="16" t="s">
        <v>33</v>
      </c>
      <c r="H576" s="1">
        <f t="shared" si="106"/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37"/>
    </row>
    <row r="577" spans="1:14" ht="19.899999999999999" customHeight="1" x14ac:dyDescent="0.2">
      <c r="A577" s="77"/>
      <c r="B577" s="77"/>
      <c r="C577" s="77"/>
      <c r="D577" s="77"/>
      <c r="E577" s="77"/>
      <c r="F577" s="93"/>
      <c r="G577" s="16" t="s">
        <v>34</v>
      </c>
      <c r="H577" s="1">
        <f t="shared" si="106"/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37"/>
    </row>
    <row r="578" spans="1:14" ht="110.25" x14ac:dyDescent="0.2">
      <c r="A578" s="77" t="s">
        <v>143</v>
      </c>
      <c r="B578" s="77"/>
      <c r="C578" s="77"/>
      <c r="D578" s="83"/>
      <c r="E578" s="77"/>
      <c r="F578" s="93"/>
      <c r="G578" s="16" t="s">
        <v>73</v>
      </c>
      <c r="H578" s="6">
        <f t="shared" ref="H578:M578" si="108">H579+H580+H581+H582+H583+H584+H585+H586+H587+H588+H589</f>
        <v>48729.2</v>
      </c>
      <c r="I578" s="6">
        <f t="shared" si="108"/>
        <v>46400</v>
      </c>
      <c r="J578" s="6">
        <f t="shared" si="108"/>
        <v>0</v>
      </c>
      <c r="K578" s="6">
        <f t="shared" si="108"/>
        <v>45805.4</v>
      </c>
      <c r="L578" s="6">
        <f t="shared" si="108"/>
        <v>2923.8</v>
      </c>
      <c r="M578" s="6">
        <f t="shared" si="108"/>
        <v>0</v>
      </c>
    </row>
    <row r="579" spans="1:14" ht="15.75" x14ac:dyDescent="0.2">
      <c r="A579" s="77"/>
      <c r="B579" s="77"/>
      <c r="C579" s="77"/>
      <c r="D579" s="83"/>
      <c r="E579" s="77"/>
      <c r="F579" s="93"/>
      <c r="G579" s="16" t="s">
        <v>0</v>
      </c>
      <c r="H579" s="1">
        <f>J579+K579+L579+M579</f>
        <v>0</v>
      </c>
      <c r="I579" s="1">
        <f>I591</f>
        <v>0</v>
      </c>
      <c r="J579" s="1">
        <f t="shared" ref="J579:M579" si="109">J591</f>
        <v>0</v>
      </c>
      <c r="K579" s="1">
        <f t="shared" si="109"/>
        <v>0</v>
      </c>
      <c r="L579" s="1">
        <f t="shared" si="109"/>
        <v>0</v>
      </c>
      <c r="M579" s="1">
        <f t="shared" si="109"/>
        <v>0</v>
      </c>
    </row>
    <row r="580" spans="1:14" ht="25.5" customHeight="1" x14ac:dyDescent="0.2">
      <c r="A580" s="77"/>
      <c r="B580" s="77"/>
      <c r="C580" s="77"/>
      <c r="D580" s="83"/>
      <c r="E580" s="77"/>
      <c r="F580" s="93"/>
      <c r="G580" s="16" t="s">
        <v>5</v>
      </c>
      <c r="H580" s="1">
        <f t="shared" ref="H580:H589" si="110">J580+K580+L580+M580</f>
        <v>0</v>
      </c>
      <c r="I580" s="1">
        <f t="shared" ref="I580:M586" si="111">I592</f>
        <v>0</v>
      </c>
      <c r="J580" s="1">
        <f t="shared" si="111"/>
        <v>0</v>
      </c>
      <c r="K580" s="1">
        <f t="shared" si="111"/>
        <v>0</v>
      </c>
      <c r="L580" s="1">
        <f t="shared" si="111"/>
        <v>0</v>
      </c>
      <c r="M580" s="1">
        <f t="shared" si="111"/>
        <v>0</v>
      </c>
    </row>
    <row r="581" spans="1:14" ht="15.75" x14ac:dyDescent="0.2">
      <c r="A581" s="77"/>
      <c r="B581" s="77"/>
      <c r="C581" s="77"/>
      <c r="D581" s="83"/>
      <c r="E581" s="77"/>
      <c r="F581" s="93"/>
      <c r="G581" s="16" t="s">
        <v>1</v>
      </c>
      <c r="H581" s="1">
        <f t="shared" si="110"/>
        <v>0</v>
      </c>
      <c r="I581" s="1">
        <f t="shared" si="111"/>
        <v>0</v>
      </c>
      <c r="J581" s="1">
        <f t="shared" si="111"/>
        <v>0</v>
      </c>
      <c r="K581" s="1">
        <f t="shared" si="111"/>
        <v>0</v>
      </c>
      <c r="L581" s="1">
        <f t="shared" si="111"/>
        <v>0</v>
      </c>
      <c r="M581" s="1">
        <f t="shared" si="111"/>
        <v>0</v>
      </c>
    </row>
    <row r="582" spans="1:14" ht="15.75" x14ac:dyDescent="0.2">
      <c r="A582" s="77"/>
      <c r="B582" s="77"/>
      <c r="C582" s="77"/>
      <c r="D582" s="83"/>
      <c r="E582" s="77"/>
      <c r="F582" s="93"/>
      <c r="G582" s="16" t="s">
        <v>2</v>
      </c>
      <c r="H582" s="1">
        <f t="shared" si="110"/>
        <v>0</v>
      </c>
      <c r="I582" s="1">
        <f t="shared" si="111"/>
        <v>0</v>
      </c>
      <c r="J582" s="1">
        <f t="shared" si="111"/>
        <v>0</v>
      </c>
      <c r="K582" s="1">
        <f t="shared" si="111"/>
        <v>0</v>
      </c>
      <c r="L582" s="1">
        <f t="shared" si="111"/>
        <v>0</v>
      </c>
      <c r="M582" s="1">
        <f t="shared" si="111"/>
        <v>0</v>
      </c>
    </row>
    <row r="583" spans="1:14" ht="15.75" x14ac:dyDescent="0.2">
      <c r="A583" s="77"/>
      <c r="B583" s="77"/>
      <c r="C583" s="77"/>
      <c r="D583" s="83"/>
      <c r="E583" s="77"/>
      <c r="F583" s="93"/>
      <c r="G583" s="16" t="s">
        <v>3</v>
      </c>
      <c r="H583" s="1">
        <f t="shared" si="110"/>
        <v>0</v>
      </c>
      <c r="I583" s="1">
        <f t="shared" si="111"/>
        <v>0</v>
      </c>
      <c r="J583" s="1">
        <f t="shared" si="111"/>
        <v>0</v>
      </c>
      <c r="K583" s="1">
        <f t="shared" si="111"/>
        <v>0</v>
      </c>
      <c r="L583" s="1">
        <f t="shared" si="111"/>
        <v>0</v>
      </c>
      <c r="M583" s="1">
        <f t="shared" si="111"/>
        <v>0</v>
      </c>
    </row>
    <row r="584" spans="1:14" ht="15.75" x14ac:dyDescent="0.2">
      <c r="A584" s="77"/>
      <c r="B584" s="77"/>
      <c r="C584" s="77"/>
      <c r="D584" s="83"/>
      <c r="E584" s="77"/>
      <c r="F584" s="93"/>
      <c r="G584" s="16" t="s">
        <v>4</v>
      </c>
      <c r="H584" s="1">
        <f t="shared" si="110"/>
        <v>0</v>
      </c>
      <c r="I584" s="1">
        <f t="shared" si="111"/>
        <v>0</v>
      </c>
      <c r="J584" s="1">
        <f t="shared" si="111"/>
        <v>0</v>
      </c>
      <c r="K584" s="1">
        <f t="shared" si="111"/>
        <v>0</v>
      </c>
      <c r="L584" s="1">
        <f t="shared" si="111"/>
        <v>0</v>
      </c>
      <c r="M584" s="1">
        <f t="shared" si="111"/>
        <v>0</v>
      </c>
    </row>
    <row r="585" spans="1:14" ht="15.75" x14ac:dyDescent="0.2">
      <c r="A585" s="77"/>
      <c r="B585" s="77"/>
      <c r="C585" s="77"/>
      <c r="D585" s="83"/>
      <c r="E585" s="77"/>
      <c r="F585" s="93"/>
      <c r="G585" s="16" t="s">
        <v>23</v>
      </c>
      <c r="H585" s="1">
        <f>K585+L585</f>
        <v>25529.200000000001</v>
      </c>
      <c r="I585" s="1">
        <f t="shared" si="111"/>
        <v>23200</v>
      </c>
      <c r="J585" s="1">
        <f t="shared" si="111"/>
        <v>0</v>
      </c>
      <c r="K585" s="1">
        <f t="shared" si="111"/>
        <v>23997.4</v>
      </c>
      <c r="L585" s="1">
        <f t="shared" si="111"/>
        <v>1531.8</v>
      </c>
      <c r="M585" s="1">
        <f t="shared" si="111"/>
        <v>0</v>
      </c>
    </row>
    <row r="586" spans="1:14" ht="15.75" x14ac:dyDescent="0.2">
      <c r="A586" s="77"/>
      <c r="B586" s="77"/>
      <c r="C586" s="77"/>
      <c r="D586" s="83"/>
      <c r="E586" s="77"/>
      <c r="F586" s="93"/>
      <c r="G586" s="16" t="s">
        <v>31</v>
      </c>
      <c r="H586" s="1">
        <f>H598</f>
        <v>23200</v>
      </c>
      <c r="I586" s="1">
        <f t="shared" si="111"/>
        <v>23200</v>
      </c>
      <c r="J586" s="1">
        <f t="shared" si="111"/>
        <v>0</v>
      </c>
      <c r="K586" s="1">
        <f>K598</f>
        <v>21808</v>
      </c>
      <c r="L586" s="1">
        <f>L598</f>
        <v>1392</v>
      </c>
      <c r="M586" s="1">
        <f t="shared" si="111"/>
        <v>0</v>
      </c>
    </row>
    <row r="587" spans="1:14" ht="15.75" x14ac:dyDescent="0.2">
      <c r="A587" s="77"/>
      <c r="B587" s="77"/>
      <c r="C587" s="77"/>
      <c r="D587" s="83"/>
      <c r="E587" s="77"/>
      <c r="F587" s="93"/>
      <c r="G587" s="16" t="s">
        <v>32</v>
      </c>
      <c r="H587" s="1">
        <f t="shared" si="110"/>
        <v>0</v>
      </c>
      <c r="I587" s="1">
        <f t="shared" ref="I587:M589" si="112">I600</f>
        <v>0</v>
      </c>
      <c r="J587" s="1">
        <f t="shared" si="112"/>
        <v>0</v>
      </c>
      <c r="K587" s="1">
        <f t="shared" si="112"/>
        <v>0</v>
      </c>
      <c r="L587" s="1">
        <f t="shared" si="112"/>
        <v>0</v>
      </c>
      <c r="M587" s="1">
        <f t="shared" si="112"/>
        <v>0</v>
      </c>
    </row>
    <row r="588" spans="1:14" ht="15.75" x14ac:dyDescent="0.2">
      <c r="A588" s="77"/>
      <c r="B588" s="77"/>
      <c r="C588" s="77"/>
      <c r="D588" s="83"/>
      <c r="E588" s="77"/>
      <c r="F588" s="93"/>
      <c r="G588" s="16" t="s">
        <v>33</v>
      </c>
      <c r="H588" s="1">
        <f t="shared" si="110"/>
        <v>0</v>
      </c>
      <c r="I588" s="1">
        <f t="shared" si="112"/>
        <v>0</v>
      </c>
      <c r="J588" s="1">
        <f t="shared" si="112"/>
        <v>0</v>
      </c>
      <c r="K588" s="1">
        <f t="shared" si="112"/>
        <v>0</v>
      </c>
      <c r="L588" s="1">
        <f t="shared" si="112"/>
        <v>0</v>
      </c>
      <c r="M588" s="1">
        <f t="shared" si="112"/>
        <v>0</v>
      </c>
    </row>
    <row r="589" spans="1:14" ht="18.600000000000001" customHeight="1" x14ac:dyDescent="0.2">
      <c r="A589" s="77"/>
      <c r="B589" s="77"/>
      <c r="C589" s="77"/>
      <c r="D589" s="83"/>
      <c r="E589" s="77"/>
      <c r="F589" s="93"/>
      <c r="G589" s="16" t="s">
        <v>34</v>
      </c>
      <c r="H589" s="1">
        <f t="shared" si="110"/>
        <v>0</v>
      </c>
      <c r="I589" s="1">
        <f t="shared" si="112"/>
        <v>0</v>
      </c>
      <c r="J589" s="1">
        <f t="shared" si="112"/>
        <v>0</v>
      </c>
      <c r="K589" s="1">
        <f t="shared" si="112"/>
        <v>0</v>
      </c>
      <c r="L589" s="1">
        <f t="shared" si="112"/>
        <v>0</v>
      </c>
      <c r="M589" s="1">
        <f t="shared" si="112"/>
        <v>0</v>
      </c>
    </row>
    <row r="590" spans="1:14" ht="96" customHeight="1" x14ac:dyDescent="0.2">
      <c r="A590" s="77" t="s">
        <v>144</v>
      </c>
      <c r="B590" s="77" t="s">
        <v>37</v>
      </c>
      <c r="C590" s="77" t="s">
        <v>121</v>
      </c>
      <c r="D590" s="65">
        <v>23200</v>
      </c>
      <c r="E590" s="68" t="s">
        <v>30</v>
      </c>
      <c r="F590" s="93" t="s">
        <v>23</v>
      </c>
      <c r="G590" s="16" t="s">
        <v>73</v>
      </c>
      <c r="H590" s="6">
        <f>H591+H592+H593+H594+H595+H596+H597+H598+H600+H601+H602</f>
        <v>48729.2</v>
      </c>
      <c r="I590" s="6">
        <f t="shared" ref="I590:M590" si="113">I591+I592+I593+I594+I595+I596+I597+I598+I600+I601+I602</f>
        <v>46400</v>
      </c>
      <c r="J590" s="6">
        <f t="shared" si="113"/>
        <v>0</v>
      </c>
      <c r="K590" s="6">
        <f t="shared" si="113"/>
        <v>45805.4</v>
      </c>
      <c r="L590" s="6">
        <f t="shared" si="113"/>
        <v>2923.8</v>
      </c>
      <c r="M590" s="6">
        <f t="shared" si="113"/>
        <v>0</v>
      </c>
    </row>
    <row r="591" spans="1:14" ht="15.75" customHeight="1" x14ac:dyDescent="0.2">
      <c r="A591" s="77"/>
      <c r="B591" s="77"/>
      <c r="C591" s="77"/>
      <c r="D591" s="66"/>
      <c r="E591" s="69"/>
      <c r="F591" s="93"/>
      <c r="G591" s="16" t="s">
        <v>0</v>
      </c>
      <c r="H591" s="1">
        <f>J591+K591+L591</f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</row>
    <row r="592" spans="1:14" ht="15.75" customHeight="1" x14ac:dyDescent="0.2">
      <c r="A592" s="77"/>
      <c r="B592" s="77"/>
      <c r="C592" s="77"/>
      <c r="D592" s="66"/>
      <c r="E592" s="69"/>
      <c r="F592" s="93"/>
      <c r="G592" s="16" t="s">
        <v>5</v>
      </c>
      <c r="H592" s="1">
        <f t="shared" ref="H592:H602" si="114">J592+K592+L592</f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</row>
    <row r="593" spans="1:13" ht="15.75" customHeight="1" x14ac:dyDescent="0.2">
      <c r="A593" s="77"/>
      <c r="B593" s="77"/>
      <c r="C593" s="77"/>
      <c r="D593" s="66"/>
      <c r="E593" s="69"/>
      <c r="F593" s="93"/>
      <c r="G593" s="16" t="s">
        <v>1</v>
      </c>
      <c r="H593" s="1">
        <f t="shared" si="114"/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</row>
    <row r="594" spans="1:13" ht="15.75" customHeight="1" x14ac:dyDescent="0.25">
      <c r="A594" s="77"/>
      <c r="B594" s="77"/>
      <c r="C594" s="77"/>
      <c r="D594" s="66"/>
      <c r="E594" s="69"/>
      <c r="F594" s="93"/>
      <c r="G594" s="16" t="s">
        <v>2</v>
      </c>
      <c r="H594" s="1">
        <f t="shared" si="114"/>
        <v>0</v>
      </c>
      <c r="I594" s="1">
        <v>0</v>
      </c>
      <c r="J594" s="1">
        <v>0</v>
      </c>
      <c r="K594" s="21">
        <v>0</v>
      </c>
      <c r="L594" s="21">
        <v>0</v>
      </c>
      <c r="M594" s="1">
        <v>0</v>
      </c>
    </row>
    <row r="595" spans="1:13" ht="15.75" customHeight="1" x14ac:dyDescent="0.2">
      <c r="A595" s="77"/>
      <c r="B595" s="77"/>
      <c r="C595" s="77"/>
      <c r="D595" s="66"/>
      <c r="E595" s="69"/>
      <c r="F595" s="93"/>
      <c r="G595" s="16" t="s">
        <v>3</v>
      </c>
      <c r="H595" s="6">
        <f t="shared" si="114"/>
        <v>0</v>
      </c>
      <c r="I595" s="1">
        <v>0</v>
      </c>
      <c r="J595" s="6">
        <v>0</v>
      </c>
      <c r="K595" s="39">
        <v>0</v>
      </c>
      <c r="L595" s="1">
        <v>0</v>
      </c>
      <c r="M595" s="1">
        <v>0</v>
      </c>
    </row>
    <row r="596" spans="1:13" ht="15.75" customHeight="1" x14ac:dyDescent="0.2">
      <c r="A596" s="77"/>
      <c r="B596" s="77"/>
      <c r="C596" s="77"/>
      <c r="D596" s="66"/>
      <c r="E596" s="69"/>
      <c r="F596" s="93"/>
      <c r="G596" s="16" t="s">
        <v>4</v>
      </c>
      <c r="H596" s="6">
        <f t="shared" si="114"/>
        <v>0</v>
      </c>
      <c r="I596" s="6">
        <v>0</v>
      </c>
      <c r="J596" s="6">
        <v>0</v>
      </c>
      <c r="K596" s="6">
        <v>0</v>
      </c>
      <c r="L596" s="6">
        <v>0</v>
      </c>
      <c r="M596" s="1">
        <v>0</v>
      </c>
    </row>
    <row r="597" spans="1:13" ht="15.75" customHeight="1" x14ac:dyDescent="0.2">
      <c r="A597" s="77"/>
      <c r="B597" s="77"/>
      <c r="C597" s="77"/>
      <c r="D597" s="66"/>
      <c r="E597" s="69"/>
      <c r="F597" s="93"/>
      <c r="G597" s="16" t="s">
        <v>23</v>
      </c>
      <c r="H597" s="1">
        <f t="shared" si="114"/>
        <v>25529.200000000001</v>
      </c>
      <c r="I597" s="1">
        <v>23200</v>
      </c>
      <c r="J597" s="1">
        <v>0</v>
      </c>
      <c r="K597" s="1">
        <v>23997.4</v>
      </c>
      <c r="L597" s="1">
        <v>1531.8</v>
      </c>
      <c r="M597" s="1">
        <v>0</v>
      </c>
    </row>
    <row r="598" spans="1:13" ht="37.5" customHeight="1" x14ac:dyDescent="0.2">
      <c r="A598" s="77"/>
      <c r="B598" s="77"/>
      <c r="C598" s="77"/>
      <c r="D598" s="66"/>
      <c r="E598" s="69"/>
      <c r="F598" s="93"/>
      <c r="G598" s="16" t="s">
        <v>162</v>
      </c>
      <c r="H598" s="1">
        <f t="shared" si="114"/>
        <v>23200</v>
      </c>
      <c r="I598" s="1">
        <v>23200</v>
      </c>
      <c r="J598" s="1">
        <v>0</v>
      </c>
      <c r="K598" s="1">
        <v>21808</v>
      </c>
      <c r="L598" s="1">
        <v>1392</v>
      </c>
      <c r="M598" s="1">
        <v>0</v>
      </c>
    </row>
    <row r="599" spans="1:13" ht="31.5" customHeight="1" x14ac:dyDescent="0.2">
      <c r="A599" s="77"/>
      <c r="B599" s="77"/>
      <c r="C599" s="77"/>
      <c r="D599" s="66"/>
      <c r="E599" s="69"/>
      <c r="F599" s="93"/>
      <c r="G599" s="8" t="s">
        <v>81</v>
      </c>
      <c r="H599" s="46">
        <f>H598</f>
        <v>23200</v>
      </c>
      <c r="I599" s="46">
        <f t="shared" ref="I599:M599" si="115">I598</f>
        <v>23200</v>
      </c>
      <c r="J599" s="46">
        <f t="shared" si="115"/>
        <v>0</v>
      </c>
      <c r="K599" s="46">
        <f t="shared" si="115"/>
        <v>21808</v>
      </c>
      <c r="L599" s="46">
        <f t="shared" si="115"/>
        <v>1392</v>
      </c>
      <c r="M599" s="46">
        <f t="shared" si="115"/>
        <v>0</v>
      </c>
    </row>
    <row r="600" spans="1:13" ht="15.75" customHeight="1" x14ac:dyDescent="0.2">
      <c r="A600" s="77"/>
      <c r="B600" s="77"/>
      <c r="C600" s="77"/>
      <c r="D600" s="66"/>
      <c r="E600" s="69"/>
      <c r="F600" s="93"/>
      <c r="G600" s="16" t="s">
        <v>32</v>
      </c>
      <c r="H600" s="1">
        <f t="shared" si="114"/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</row>
    <row r="601" spans="1:13" ht="15.75" customHeight="1" x14ac:dyDescent="0.2">
      <c r="A601" s="77"/>
      <c r="B601" s="77"/>
      <c r="C601" s="77"/>
      <c r="D601" s="66"/>
      <c r="E601" s="69"/>
      <c r="F601" s="93"/>
      <c r="G601" s="16" t="s">
        <v>33</v>
      </c>
      <c r="H601" s="1">
        <f t="shared" si="114"/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</row>
    <row r="602" spans="1:13" ht="15.75" customHeight="1" x14ac:dyDescent="0.2">
      <c r="A602" s="77"/>
      <c r="B602" s="77"/>
      <c r="C602" s="77"/>
      <c r="D602" s="67"/>
      <c r="E602" s="70"/>
      <c r="F602" s="93"/>
      <c r="G602" s="16" t="s">
        <v>34</v>
      </c>
      <c r="H602" s="14">
        <f t="shared" si="114"/>
        <v>0</v>
      </c>
      <c r="I602" s="14">
        <v>0</v>
      </c>
      <c r="J602" s="14">
        <v>0</v>
      </c>
      <c r="K602" s="14">
        <v>0</v>
      </c>
      <c r="L602" s="14">
        <v>0</v>
      </c>
      <c r="M602" s="14">
        <v>0</v>
      </c>
    </row>
    <row r="603" spans="1:13" ht="22.9" customHeight="1" x14ac:dyDescent="0.2">
      <c r="A603" s="100" t="s">
        <v>74</v>
      </c>
      <c r="B603" s="101"/>
      <c r="C603" s="101"/>
      <c r="D603" s="101"/>
      <c r="E603" s="101"/>
      <c r="F603" s="101"/>
      <c r="G603" s="101"/>
      <c r="H603" s="101"/>
      <c r="I603" s="101"/>
      <c r="J603" s="101"/>
      <c r="K603" s="101"/>
      <c r="L603" s="101"/>
      <c r="M603" s="102"/>
    </row>
    <row r="604" spans="1:13" ht="99.75" customHeight="1" x14ac:dyDescent="0.2">
      <c r="A604" s="77" t="s">
        <v>49</v>
      </c>
      <c r="B604" s="77"/>
      <c r="C604" s="77"/>
      <c r="D604" s="77"/>
      <c r="E604" s="77"/>
      <c r="F604" s="77"/>
      <c r="G604" s="58" t="s">
        <v>62</v>
      </c>
      <c r="H604" s="6">
        <f t="shared" ref="H604:M604" si="116">H605+H606+H607+H608+H609+H610</f>
        <v>951</v>
      </c>
      <c r="I604" s="6">
        <f t="shared" si="116"/>
        <v>951</v>
      </c>
      <c r="J604" s="6">
        <f t="shared" si="116"/>
        <v>0</v>
      </c>
      <c r="K604" s="6">
        <f t="shared" si="116"/>
        <v>0</v>
      </c>
      <c r="L604" s="6">
        <f t="shared" si="116"/>
        <v>951</v>
      </c>
      <c r="M604" s="26">
        <f t="shared" si="116"/>
        <v>0</v>
      </c>
    </row>
    <row r="605" spans="1:13" ht="15.75" x14ac:dyDescent="0.2">
      <c r="A605" s="77"/>
      <c r="B605" s="77"/>
      <c r="C605" s="77"/>
      <c r="D605" s="77"/>
      <c r="E605" s="77"/>
      <c r="F605" s="77"/>
      <c r="G605" s="58" t="s">
        <v>0</v>
      </c>
      <c r="H605" s="1">
        <f t="shared" ref="H605:H610" si="117">J605+K605+L605+M605</f>
        <v>0</v>
      </c>
      <c r="I605" s="1">
        <f t="shared" ref="I605:M615" si="118">I617</f>
        <v>0</v>
      </c>
      <c r="J605" s="1">
        <f t="shared" si="118"/>
        <v>0</v>
      </c>
      <c r="K605" s="1">
        <f t="shared" si="118"/>
        <v>0</v>
      </c>
      <c r="L605" s="1">
        <f t="shared" si="118"/>
        <v>0</v>
      </c>
      <c r="M605" s="14">
        <f t="shared" si="118"/>
        <v>0</v>
      </c>
    </row>
    <row r="606" spans="1:13" ht="15.75" x14ac:dyDescent="0.2">
      <c r="A606" s="77"/>
      <c r="B606" s="77"/>
      <c r="C606" s="77"/>
      <c r="D606" s="77"/>
      <c r="E606" s="77"/>
      <c r="F606" s="77"/>
      <c r="G606" s="58" t="s">
        <v>5</v>
      </c>
      <c r="H606" s="1">
        <f t="shared" si="117"/>
        <v>0</v>
      </c>
      <c r="I606" s="1">
        <f t="shared" si="118"/>
        <v>0</v>
      </c>
      <c r="J606" s="1">
        <f t="shared" si="118"/>
        <v>0</v>
      </c>
      <c r="K606" s="1">
        <f t="shared" si="118"/>
        <v>0</v>
      </c>
      <c r="L606" s="1">
        <f t="shared" si="118"/>
        <v>0</v>
      </c>
      <c r="M606" s="14">
        <f t="shared" si="118"/>
        <v>0</v>
      </c>
    </row>
    <row r="607" spans="1:13" ht="15.75" x14ac:dyDescent="0.2">
      <c r="A607" s="77"/>
      <c r="B607" s="77"/>
      <c r="C607" s="77"/>
      <c r="D607" s="77"/>
      <c r="E607" s="77"/>
      <c r="F607" s="77"/>
      <c r="G607" s="58" t="s">
        <v>1</v>
      </c>
      <c r="H607" s="1">
        <f t="shared" si="117"/>
        <v>347.6</v>
      </c>
      <c r="I607" s="1">
        <f t="shared" si="118"/>
        <v>347.6</v>
      </c>
      <c r="J607" s="1">
        <f t="shared" si="118"/>
        <v>0</v>
      </c>
      <c r="K607" s="1">
        <f t="shared" si="118"/>
        <v>0</v>
      </c>
      <c r="L607" s="1">
        <f t="shared" si="118"/>
        <v>347.6</v>
      </c>
      <c r="M607" s="14">
        <f t="shared" si="118"/>
        <v>0</v>
      </c>
    </row>
    <row r="608" spans="1:13" ht="15.75" x14ac:dyDescent="0.2">
      <c r="A608" s="77"/>
      <c r="B608" s="77"/>
      <c r="C608" s="77"/>
      <c r="D608" s="77"/>
      <c r="E608" s="77"/>
      <c r="F608" s="77"/>
      <c r="G608" s="58" t="s">
        <v>2</v>
      </c>
      <c r="H608" s="1">
        <f t="shared" si="117"/>
        <v>589.4</v>
      </c>
      <c r="I608" s="1">
        <f t="shared" si="118"/>
        <v>589.4</v>
      </c>
      <c r="J608" s="1">
        <f t="shared" si="118"/>
        <v>0</v>
      </c>
      <c r="K608" s="1">
        <f t="shared" si="118"/>
        <v>0</v>
      </c>
      <c r="L608" s="1">
        <f t="shared" si="118"/>
        <v>589.4</v>
      </c>
      <c r="M608" s="14">
        <f t="shared" si="118"/>
        <v>0</v>
      </c>
    </row>
    <row r="609" spans="1:13" ht="15.75" x14ac:dyDescent="0.2">
      <c r="A609" s="77"/>
      <c r="B609" s="77"/>
      <c r="C609" s="77"/>
      <c r="D609" s="77"/>
      <c r="E609" s="77"/>
      <c r="F609" s="77"/>
      <c r="G609" s="58" t="s">
        <v>3</v>
      </c>
      <c r="H609" s="1">
        <f t="shared" si="117"/>
        <v>14</v>
      </c>
      <c r="I609" s="1">
        <f t="shared" si="118"/>
        <v>14</v>
      </c>
      <c r="J609" s="1">
        <f t="shared" si="118"/>
        <v>0</v>
      </c>
      <c r="K609" s="1">
        <f t="shared" si="118"/>
        <v>0</v>
      </c>
      <c r="L609" s="1">
        <f t="shared" si="118"/>
        <v>14</v>
      </c>
      <c r="M609" s="14">
        <f t="shared" si="118"/>
        <v>0</v>
      </c>
    </row>
    <row r="610" spans="1:13" s="24" customFormat="1" ht="15.75" x14ac:dyDescent="0.2">
      <c r="A610" s="77"/>
      <c r="B610" s="77"/>
      <c r="C610" s="77"/>
      <c r="D610" s="77"/>
      <c r="E610" s="77"/>
      <c r="F610" s="77"/>
      <c r="G610" s="58" t="s">
        <v>4</v>
      </c>
      <c r="H610" s="1">
        <f t="shared" si="117"/>
        <v>0</v>
      </c>
      <c r="I610" s="1">
        <f t="shared" si="118"/>
        <v>0</v>
      </c>
      <c r="J610" s="1">
        <f t="shared" si="118"/>
        <v>0</v>
      </c>
      <c r="K610" s="1">
        <f t="shared" si="118"/>
        <v>0</v>
      </c>
      <c r="L610" s="1">
        <f t="shared" si="118"/>
        <v>0</v>
      </c>
      <c r="M610" s="14">
        <f t="shared" si="118"/>
        <v>0</v>
      </c>
    </row>
    <row r="611" spans="1:13" s="24" customFormat="1" ht="15.75" x14ac:dyDescent="0.2">
      <c r="A611" s="77"/>
      <c r="B611" s="77"/>
      <c r="C611" s="77"/>
      <c r="D611" s="77"/>
      <c r="E611" s="77"/>
      <c r="F611" s="77"/>
      <c r="G611" s="58" t="s">
        <v>23</v>
      </c>
      <c r="H611" s="1">
        <v>0</v>
      </c>
      <c r="I611" s="1">
        <f t="shared" si="118"/>
        <v>0</v>
      </c>
      <c r="J611" s="1">
        <f t="shared" si="118"/>
        <v>0</v>
      </c>
      <c r="K611" s="1">
        <f t="shared" si="118"/>
        <v>0</v>
      </c>
      <c r="L611" s="1">
        <f t="shared" si="118"/>
        <v>0</v>
      </c>
      <c r="M611" s="14">
        <f t="shared" si="118"/>
        <v>0</v>
      </c>
    </row>
    <row r="612" spans="1:13" s="24" customFormat="1" ht="15.75" x14ac:dyDescent="0.2">
      <c r="A612" s="77"/>
      <c r="B612" s="77"/>
      <c r="C612" s="77"/>
      <c r="D612" s="77"/>
      <c r="E612" s="77"/>
      <c r="F612" s="77"/>
      <c r="G612" s="58" t="s">
        <v>31</v>
      </c>
      <c r="H612" s="1">
        <v>0</v>
      </c>
      <c r="I612" s="1">
        <f t="shared" si="118"/>
        <v>0</v>
      </c>
      <c r="J612" s="1">
        <f t="shared" si="118"/>
        <v>0</v>
      </c>
      <c r="K612" s="1">
        <f t="shared" si="118"/>
        <v>0</v>
      </c>
      <c r="L612" s="1">
        <f t="shared" si="118"/>
        <v>0</v>
      </c>
      <c r="M612" s="14">
        <f t="shared" si="118"/>
        <v>0</v>
      </c>
    </row>
    <row r="613" spans="1:13" s="24" customFormat="1" ht="15.75" x14ac:dyDescent="0.2">
      <c r="A613" s="77"/>
      <c r="B613" s="77"/>
      <c r="C613" s="77"/>
      <c r="D613" s="77"/>
      <c r="E613" s="77"/>
      <c r="F613" s="77"/>
      <c r="G613" s="58" t="s">
        <v>32</v>
      </c>
      <c r="H613" s="1">
        <v>0</v>
      </c>
      <c r="I613" s="1">
        <f t="shared" si="118"/>
        <v>0</v>
      </c>
      <c r="J613" s="1">
        <f t="shared" si="118"/>
        <v>0</v>
      </c>
      <c r="K613" s="1">
        <f t="shared" si="118"/>
        <v>0</v>
      </c>
      <c r="L613" s="1">
        <f t="shared" si="118"/>
        <v>0</v>
      </c>
      <c r="M613" s="14">
        <f t="shared" si="118"/>
        <v>0</v>
      </c>
    </row>
    <row r="614" spans="1:13" s="24" customFormat="1" ht="15.75" x14ac:dyDescent="0.2">
      <c r="A614" s="77"/>
      <c r="B614" s="77"/>
      <c r="C614" s="77"/>
      <c r="D614" s="77"/>
      <c r="E614" s="77"/>
      <c r="F614" s="77"/>
      <c r="G614" s="58" t="s">
        <v>33</v>
      </c>
      <c r="H614" s="1">
        <v>0</v>
      </c>
      <c r="I614" s="1">
        <f t="shared" si="118"/>
        <v>0</v>
      </c>
      <c r="J614" s="1">
        <f t="shared" si="118"/>
        <v>0</v>
      </c>
      <c r="K614" s="1">
        <f t="shared" si="118"/>
        <v>0</v>
      </c>
      <c r="L614" s="1">
        <f t="shared" si="118"/>
        <v>0</v>
      </c>
      <c r="M614" s="14">
        <f t="shared" si="118"/>
        <v>0</v>
      </c>
    </row>
    <row r="615" spans="1:13" s="24" customFormat="1" ht="15.75" x14ac:dyDescent="0.2">
      <c r="A615" s="77"/>
      <c r="B615" s="77"/>
      <c r="C615" s="77"/>
      <c r="D615" s="77"/>
      <c r="E615" s="77"/>
      <c r="F615" s="77"/>
      <c r="G615" s="58" t="s">
        <v>34</v>
      </c>
      <c r="H615" s="1">
        <v>0</v>
      </c>
      <c r="I615" s="1">
        <f t="shared" si="118"/>
        <v>0</v>
      </c>
      <c r="J615" s="1">
        <f t="shared" si="118"/>
        <v>0</v>
      </c>
      <c r="K615" s="1">
        <f t="shared" si="118"/>
        <v>0</v>
      </c>
      <c r="L615" s="1">
        <f t="shared" si="118"/>
        <v>0</v>
      </c>
      <c r="M615" s="14">
        <f t="shared" si="118"/>
        <v>0</v>
      </c>
    </row>
    <row r="616" spans="1:13" s="24" customFormat="1" ht="104.25" customHeight="1" x14ac:dyDescent="0.2">
      <c r="A616" s="77" t="s">
        <v>51</v>
      </c>
      <c r="B616" s="77" t="s">
        <v>37</v>
      </c>
      <c r="C616" s="77" t="s">
        <v>26</v>
      </c>
      <c r="D616" s="77">
        <v>951</v>
      </c>
      <c r="E616" s="77" t="s">
        <v>30</v>
      </c>
      <c r="F616" s="77" t="s">
        <v>67</v>
      </c>
      <c r="G616" s="16" t="s">
        <v>72</v>
      </c>
      <c r="H616" s="6">
        <f>H617+H618+H619+H620+H621+H622+H623</f>
        <v>951</v>
      </c>
      <c r="I616" s="6">
        <f>I617+I618+I619+I620+I621+I622</f>
        <v>951</v>
      </c>
      <c r="J616" s="6">
        <f>J617+J618+J619+J620+J621+J622</f>
        <v>0</v>
      </c>
      <c r="K616" s="6">
        <v>0</v>
      </c>
      <c r="L616" s="6">
        <f>L617+L618+L619+L620+L621+L622+L623</f>
        <v>951</v>
      </c>
      <c r="M616" s="26">
        <v>0</v>
      </c>
    </row>
    <row r="617" spans="1:13" s="24" customFormat="1" ht="15.75" x14ac:dyDescent="0.2">
      <c r="A617" s="77"/>
      <c r="B617" s="77"/>
      <c r="C617" s="77"/>
      <c r="D617" s="77"/>
      <c r="E617" s="77"/>
      <c r="F617" s="77"/>
      <c r="G617" s="16" t="s">
        <v>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4">
        <v>0</v>
      </c>
    </row>
    <row r="618" spans="1:13" s="24" customFormat="1" ht="15.75" x14ac:dyDescent="0.2">
      <c r="A618" s="77"/>
      <c r="B618" s="77"/>
      <c r="C618" s="77"/>
      <c r="D618" s="77"/>
      <c r="E618" s="77"/>
      <c r="F618" s="77"/>
      <c r="G618" s="16" t="s">
        <v>5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4">
        <v>0</v>
      </c>
    </row>
    <row r="619" spans="1:13" s="24" customFormat="1" ht="15.75" x14ac:dyDescent="0.2">
      <c r="A619" s="77"/>
      <c r="B619" s="77"/>
      <c r="C619" s="77"/>
      <c r="D619" s="77"/>
      <c r="E619" s="77"/>
      <c r="F619" s="77"/>
      <c r="G619" s="16" t="s">
        <v>1</v>
      </c>
      <c r="H619" s="1">
        <f>K619+J619+L619+M619</f>
        <v>347.6</v>
      </c>
      <c r="I619" s="1">
        <v>347.6</v>
      </c>
      <c r="J619" s="1">
        <v>0</v>
      </c>
      <c r="K619" s="1">
        <v>0</v>
      </c>
      <c r="L619" s="1">
        <v>347.6</v>
      </c>
      <c r="M619" s="14">
        <v>0</v>
      </c>
    </row>
    <row r="620" spans="1:13" s="24" customFormat="1" ht="15.75" x14ac:dyDescent="0.2">
      <c r="A620" s="77"/>
      <c r="B620" s="77"/>
      <c r="C620" s="77"/>
      <c r="D620" s="77"/>
      <c r="E620" s="77"/>
      <c r="F620" s="77"/>
      <c r="G620" s="16" t="s">
        <v>2</v>
      </c>
      <c r="H620" s="1">
        <f>L620</f>
        <v>589.4</v>
      </c>
      <c r="I620" s="1">
        <v>589.4</v>
      </c>
      <c r="J620" s="1">
        <v>0</v>
      </c>
      <c r="K620" s="1">
        <v>0</v>
      </c>
      <c r="L620" s="1">
        <v>589.4</v>
      </c>
      <c r="M620" s="14">
        <v>0</v>
      </c>
    </row>
    <row r="621" spans="1:13" s="24" customFormat="1" ht="15.75" x14ac:dyDescent="0.2">
      <c r="A621" s="77"/>
      <c r="B621" s="77"/>
      <c r="C621" s="77"/>
      <c r="D621" s="77"/>
      <c r="E621" s="77"/>
      <c r="F621" s="77"/>
      <c r="G621" s="16" t="s">
        <v>3</v>
      </c>
      <c r="H621" s="1">
        <f>L621</f>
        <v>14</v>
      </c>
      <c r="I621" s="1">
        <v>14</v>
      </c>
      <c r="J621" s="1">
        <v>0</v>
      </c>
      <c r="K621" s="1">
        <v>0</v>
      </c>
      <c r="L621" s="1">
        <v>14</v>
      </c>
      <c r="M621" s="14">
        <v>0</v>
      </c>
    </row>
    <row r="622" spans="1:13" s="24" customFormat="1" ht="15.75" x14ac:dyDescent="0.2">
      <c r="A622" s="77"/>
      <c r="B622" s="77"/>
      <c r="C622" s="77"/>
      <c r="D622" s="77"/>
      <c r="E622" s="77"/>
      <c r="F622" s="77"/>
      <c r="G622" s="16" t="s">
        <v>4</v>
      </c>
      <c r="H622" s="1">
        <f>L622</f>
        <v>0</v>
      </c>
      <c r="I622" s="1">
        <v>0</v>
      </c>
      <c r="J622" s="1">
        <v>0</v>
      </c>
      <c r="K622" s="1">
        <v>0</v>
      </c>
      <c r="L622" s="1">
        <v>0</v>
      </c>
      <c r="M622" s="14">
        <v>0</v>
      </c>
    </row>
    <row r="623" spans="1:13" s="24" customFormat="1" ht="15.75" x14ac:dyDescent="0.2">
      <c r="A623" s="77"/>
      <c r="B623" s="77"/>
      <c r="C623" s="77"/>
      <c r="D623" s="77"/>
      <c r="E623" s="77"/>
      <c r="F623" s="77"/>
      <c r="G623" s="16" t="s">
        <v>23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4">
        <v>0</v>
      </c>
    </row>
    <row r="624" spans="1:13" s="24" customFormat="1" ht="15.75" x14ac:dyDescent="0.2">
      <c r="A624" s="77"/>
      <c r="B624" s="77"/>
      <c r="C624" s="77"/>
      <c r="D624" s="77"/>
      <c r="E624" s="77"/>
      <c r="F624" s="77"/>
      <c r="G624" s="16" t="s">
        <v>31</v>
      </c>
      <c r="H624" s="1">
        <f>L624</f>
        <v>0</v>
      </c>
      <c r="I624" s="1">
        <v>0</v>
      </c>
      <c r="J624" s="1">
        <v>0</v>
      </c>
      <c r="K624" s="1">
        <v>0</v>
      </c>
      <c r="L624" s="1">
        <v>0</v>
      </c>
      <c r="M624" s="14">
        <v>0</v>
      </c>
    </row>
    <row r="625" spans="1:13" s="24" customFormat="1" ht="15.75" x14ac:dyDescent="0.2">
      <c r="A625" s="77"/>
      <c r="B625" s="77"/>
      <c r="C625" s="77"/>
      <c r="D625" s="77"/>
      <c r="E625" s="77"/>
      <c r="F625" s="77"/>
      <c r="G625" s="16" t="s">
        <v>32</v>
      </c>
      <c r="H625" s="14">
        <v>0</v>
      </c>
      <c r="I625" s="14">
        <v>0</v>
      </c>
      <c r="J625" s="14">
        <v>0</v>
      </c>
      <c r="K625" s="14">
        <v>0</v>
      </c>
      <c r="L625" s="14">
        <v>0</v>
      </c>
      <c r="M625" s="14">
        <v>0</v>
      </c>
    </row>
    <row r="626" spans="1:13" s="24" customFormat="1" ht="15.75" x14ac:dyDescent="0.2">
      <c r="A626" s="77"/>
      <c r="B626" s="77"/>
      <c r="C626" s="77"/>
      <c r="D626" s="77"/>
      <c r="E626" s="77"/>
      <c r="F626" s="77"/>
      <c r="G626" s="16" t="s">
        <v>33</v>
      </c>
      <c r="H626" s="14">
        <f>L626</f>
        <v>0</v>
      </c>
      <c r="I626" s="14">
        <v>0</v>
      </c>
      <c r="J626" s="14">
        <v>0</v>
      </c>
      <c r="K626" s="14">
        <v>0</v>
      </c>
      <c r="L626" s="14">
        <v>0</v>
      </c>
      <c r="M626" s="14">
        <v>0</v>
      </c>
    </row>
    <row r="627" spans="1:13" s="24" customFormat="1" ht="15.75" x14ac:dyDescent="0.2">
      <c r="A627" s="77"/>
      <c r="B627" s="77"/>
      <c r="C627" s="77"/>
      <c r="D627" s="77"/>
      <c r="E627" s="77"/>
      <c r="F627" s="77"/>
      <c r="G627" s="16" t="s">
        <v>34</v>
      </c>
      <c r="H627" s="14">
        <v>0</v>
      </c>
      <c r="I627" s="14">
        <v>0</v>
      </c>
      <c r="J627" s="14">
        <v>0</v>
      </c>
      <c r="K627" s="14">
        <v>0</v>
      </c>
      <c r="L627" s="14">
        <v>0</v>
      </c>
      <c r="M627" s="14">
        <v>0</v>
      </c>
    </row>
    <row r="628" spans="1:13" s="24" customFormat="1" ht="15.75" x14ac:dyDescent="0.2">
      <c r="A628" s="60"/>
      <c r="B628" s="60"/>
      <c r="C628" s="60"/>
      <c r="D628" s="60"/>
      <c r="E628" s="60"/>
      <c r="F628" s="60"/>
      <c r="G628" s="40"/>
      <c r="H628" s="37"/>
      <c r="I628" s="37"/>
      <c r="J628" s="37"/>
      <c r="K628" s="37"/>
      <c r="L628" s="37"/>
      <c r="M628" s="37"/>
    </row>
    <row r="629" spans="1:13" s="24" customFormat="1" ht="15.75" hidden="1" x14ac:dyDescent="0.2">
      <c r="A629" s="41" t="s">
        <v>139</v>
      </c>
      <c r="B629" s="41"/>
      <c r="C629" s="41"/>
      <c r="D629" s="42"/>
      <c r="E629" s="41"/>
      <c r="F629" s="41"/>
      <c r="G629" s="41"/>
      <c r="H629" s="43"/>
      <c r="I629" s="41"/>
      <c r="J629" s="41"/>
      <c r="K629" s="43"/>
      <c r="L629" s="43"/>
      <c r="M629" s="41"/>
    </row>
    <row r="630" spans="1:13" s="24" customFormat="1" ht="15.75" x14ac:dyDescent="0.2">
      <c r="A630" s="41"/>
      <c r="B630" s="41"/>
      <c r="C630" s="41"/>
      <c r="D630" s="41"/>
      <c r="E630" s="41"/>
      <c r="F630" s="41"/>
      <c r="G630" s="41"/>
      <c r="H630" s="43"/>
      <c r="I630" s="41"/>
      <c r="J630" s="41"/>
      <c r="K630" s="41"/>
      <c r="L630" s="41"/>
      <c r="M630" s="41"/>
    </row>
    <row r="631" spans="1:13" s="24" customFormat="1" ht="15.75" x14ac:dyDescent="0.2">
      <c r="A631" s="41"/>
      <c r="B631" s="41"/>
      <c r="C631" s="41"/>
      <c r="D631" s="41"/>
      <c r="E631" s="41"/>
      <c r="F631" s="41"/>
      <c r="G631" s="41"/>
      <c r="H631" s="43"/>
      <c r="I631" s="41"/>
      <c r="J631" s="44"/>
      <c r="K631" s="41"/>
      <c r="L631" s="43"/>
      <c r="M631" s="41"/>
    </row>
    <row r="632" spans="1:13" ht="15.75" x14ac:dyDescent="0.2">
      <c r="A632" s="41"/>
      <c r="B632" s="41"/>
      <c r="C632" s="41"/>
      <c r="D632" s="41"/>
      <c r="E632" s="41"/>
      <c r="F632" s="41"/>
      <c r="G632" s="41"/>
      <c r="H632" s="43"/>
      <c r="I632" s="41"/>
      <c r="J632" s="44"/>
      <c r="K632" s="41"/>
      <c r="L632" s="43"/>
      <c r="M632" s="41"/>
    </row>
    <row r="633" spans="1:13" ht="15.75" x14ac:dyDescent="0.2">
      <c r="A633" s="41"/>
      <c r="B633" s="41"/>
      <c r="C633" s="41"/>
      <c r="D633" s="41"/>
      <c r="E633" s="41"/>
      <c r="F633" s="41"/>
      <c r="G633" s="41"/>
      <c r="H633" s="43"/>
      <c r="I633" s="41"/>
      <c r="J633" s="44"/>
      <c r="K633" s="43"/>
      <c r="L633" s="43"/>
      <c r="M633" s="41"/>
    </row>
    <row r="634" spans="1:13" ht="15.75" x14ac:dyDescent="0.2">
      <c r="A634" s="41"/>
      <c r="B634" s="41"/>
      <c r="C634" s="41"/>
      <c r="D634" s="41"/>
      <c r="E634" s="41"/>
      <c r="F634" s="41"/>
      <c r="G634" s="41"/>
      <c r="H634" s="43"/>
      <c r="I634" s="41"/>
      <c r="J634" s="44"/>
      <c r="K634" s="43"/>
      <c r="L634" s="43"/>
      <c r="M634" s="41"/>
    </row>
    <row r="635" spans="1:13" ht="15.75" x14ac:dyDescent="0.2">
      <c r="A635" s="41"/>
      <c r="B635" s="41"/>
      <c r="C635" s="41"/>
      <c r="D635" s="41"/>
      <c r="E635" s="41"/>
      <c r="F635" s="41"/>
      <c r="G635" s="41"/>
      <c r="H635" s="43"/>
      <c r="I635" s="41"/>
      <c r="J635" s="44"/>
      <c r="K635" s="43"/>
      <c r="L635" s="43"/>
      <c r="M635" s="41"/>
    </row>
    <row r="636" spans="1:13" ht="15.75" x14ac:dyDescent="0.2">
      <c r="A636" s="89"/>
      <c r="B636" s="89"/>
      <c r="C636" s="89"/>
      <c r="D636" s="89"/>
      <c r="E636" s="89"/>
      <c r="F636" s="89"/>
      <c r="G636" s="40"/>
      <c r="H636" s="45"/>
      <c r="I636" s="45"/>
      <c r="J636" s="45"/>
      <c r="K636" s="45"/>
      <c r="L636" s="45"/>
      <c r="M636" s="40"/>
    </row>
    <row r="637" spans="1:13" ht="15.75" x14ac:dyDescent="0.2">
      <c r="A637" s="89"/>
      <c r="B637" s="89"/>
      <c r="C637" s="89"/>
      <c r="D637" s="89"/>
      <c r="E637" s="89"/>
      <c r="F637" s="89"/>
      <c r="G637" s="40"/>
      <c r="H637" s="40"/>
      <c r="I637" s="40"/>
      <c r="J637" s="40"/>
      <c r="K637" s="40"/>
      <c r="L637" s="40"/>
      <c r="M637" s="40"/>
    </row>
    <row r="638" spans="1:13" ht="15.75" x14ac:dyDescent="0.2">
      <c r="A638" s="89"/>
      <c r="B638" s="89"/>
      <c r="C638" s="89"/>
      <c r="D638" s="89"/>
      <c r="E638" s="89"/>
      <c r="F638" s="89"/>
      <c r="G638" s="40"/>
      <c r="H638" s="40"/>
      <c r="I638" s="40"/>
      <c r="J638" s="40"/>
      <c r="K638" s="40"/>
      <c r="L638" s="40"/>
      <c r="M638" s="40"/>
    </row>
    <row r="639" spans="1:13" ht="15.75" x14ac:dyDescent="0.2">
      <c r="A639" s="89"/>
      <c r="B639" s="89"/>
      <c r="C639" s="89"/>
      <c r="D639" s="89"/>
      <c r="E639" s="89"/>
      <c r="F639" s="89"/>
      <c r="G639" s="40"/>
      <c r="H639" s="45"/>
      <c r="I639" s="45"/>
      <c r="J639" s="45"/>
      <c r="K639" s="45"/>
      <c r="L639" s="45"/>
      <c r="M639" s="40"/>
    </row>
    <row r="640" spans="1:13" ht="15.75" x14ac:dyDescent="0.2">
      <c r="A640" s="89"/>
      <c r="B640" s="89"/>
      <c r="C640" s="89"/>
      <c r="D640" s="89"/>
      <c r="E640" s="89"/>
      <c r="F640" s="89"/>
      <c r="G640" s="40"/>
      <c r="H640" s="45"/>
      <c r="I640" s="45"/>
      <c r="J640" s="45"/>
      <c r="K640" s="45"/>
      <c r="L640" s="45"/>
      <c r="M640" s="40"/>
    </row>
    <row r="641" spans="1:13" ht="15.75" x14ac:dyDescent="0.2">
      <c r="A641" s="89"/>
      <c r="B641" s="89"/>
      <c r="C641" s="89"/>
      <c r="D641" s="89"/>
      <c r="E641" s="89"/>
      <c r="F641" s="89"/>
      <c r="G641" s="40"/>
      <c r="H641" s="45"/>
      <c r="I641" s="45"/>
      <c r="J641" s="45"/>
      <c r="K641" s="45"/>
      <c r="L641" s="45"/>
      <c r="M641" s="40"/>
    </row>
    <row r="642" spans="1:13" ht="15.75" x14ac:dyDescent="0.2">
      <c r="A642" s="89"/>
      <c r="B642" s="89"/>
      <c r="C642" s="89"/>
      <c r="D642" s="89"/>
      <c r="E642" s="89"/>
      <c r="F642" s="89"/>
      <c r="G642" s="40"/>
      <c r="H642" s="45"/>
      <c r="I642" s="45"/>
      <c r="J642" s="45"/>
      <c r="K642" s="45"/>
      <c r="L642" s="45"/>
      <c r="M642" s="40"/>
    </row>
    <row r="643" spans="1:13" x14ac:dyDescent="0.2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</row>
    <row r="644" spans="1:13" x14ac:dyDescent="0.2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</row>
  </sheetData>
  <mergeCells count="337">
    <mergeCell ref="A446:A457"/>
    <mergeCell ref="A458:A469"/>
    <mergeCell ref="A470:A481"/>
    <mergeCell ref="B470:B481"/>
    <mergeCell ref="C470:C481"/>
    <mergeCell ref="D470:D481"/>
    <mergeCell ref="E470:E481"/>
    <mergeCell ref="F470:F481"/>
    <mergeCell ref="A482:A493"/>
    <mergeCell ref="B482:B493"/>
    <mergeCell ref="C482:C493"/>
    <mergeCell ref="D482:D493"/>
    <mergeCell ref="E482:E493"/>
    <mergeCell ref="F482:F493"/>
    <mergeCell ref="B458:B469"/>
    <mergeCell ref="C458:C469"/>
    <mergeCell ref="D458:D469"/>
    <mergeCell ref="E458:E469"/>
    <mergeCell ref="F458:F469"/>
    <mergeCell ref="C446:C457"/>
    <mergeCell ref="D446:D457"/>
    <mergeCell ref="E446:E457"/>
    <mergeCell ref="B434:B445"/>
    <mergeCell ref="C434:C445"/>
    <mergeCell ref="D434:D445"/>
    <mergeCell ref="E434:E445"/>
    <mergeCell ref="F434:F445"/>
    <mergeCell ref="A434:A436"/>
    <mergeCell ref="A391:A393"/>
    <mergeCell ref="A394:A397"/>
    <mergeCell ref="F389:F390"/>
    <mergeCell ref="F391:F392"/>
    <mergeCell ref="C389:C390"/>
    <mergeCell ref="B389:B390"/>
    <mergeCell ref="D389:D390"/>
    <mergeCell ref="E389:E390"/>
    <mergeCell ref="A399:A400"/>
    <mergeCell ref="A401:A402"/>
    <mergeCell ref="A403:A405"/>
    <mergeCell ref="A406:A409"/>
    <mergeCell ref="A389:A390"/>
    <mergeCell ref="B398:B409"/>
    <mergeCell ref="C398:C409"/>
    <mergeCell ref="D398:D409"/>
    <mergeCell ref="B422:B433"/>
    <mergeCell ref="C422:C433"/>
    <mergeCell ref="F8:F24"/>
    <mergeCell ref="A25:M25"/>
    <mergeCell ref="A312:A324"/>
    <mergeCell ref="B312:B324"/>
    <mergeCell ref="C312:C324"/>
    <mergeCell ref="F374:F385"/>
    <mergeCell ref="A361:A373"/>
    <mergeCell ref="B361:B373"/>
    <mergeCell ref="C361:C373"/>
    <mergeCell ref="D361:D373"/>
    <mergeCell ref="E361:E373"/>
    <mergeCell ref="F361:F373"/>
    <mergeCell ref="F276:F287"/>
    <mergeCell ref="F43:F55"/>
    <mergeCell ref="A56:A68"/>
    <mergeCell ref="B56:B68"/>
    <mergeCell ref="C56:C68"/>
    <mergeCell ref="D56:D68"/>
    <mergeCell ref="E56:E68"/>
    <mergeCell ref="F94:F105"/>
    <mergeCell ref="A69:A80"/>
    <mergeCell ref="B69:B80"/>
    <mergeCell ref="C69:C80"/>
    <mergeCell ref="D69:D80"/>
    <mergeCell ref="A603:M603"/>
    <mergeCell ref="A118:A130"/>
    <mergeCell ref="B118:B130"/>
    <mergeCell ref="C118:C130"/>
    <mergeCell ref="D118:D130"/>
    <mergeCell ref="E118:E130"/>
    <mergeCell ref="D131:D143"/>
    <mergeCell ref="E131:E143"/>
    <mergeCell ref="A8:A24"/>
    <mergeCell ref="B8:B24"/>
    <mergeCell ref="C8:C24"/>
    <mergeCell ref="D8:D24"/>
    <mergeCell ref="E8:E24"/>
    <mergeCell ref="A216:A227"/>
    <mergeCell ref="B216:B227"/>
    <mergeCell ref="C216:C227"/>
    <mergeCell ref="A566:A577"/>
    <mergeCell ref="A387:A388"/>
    <mergeCell ref="A590:A602"/>
    <mergeCell ref="A554:A565"/>
    <mergeCell ref="A578:A589"/>
    <mergeCell ref="F590:F602"/>
    <mergeCell ref="B566:B577"/>
    <mergeCell ref="C566:C577"/>
    <mergeCell ref="F616:F627"/>
    <mergeCell ref="D494:D505"/>
    <mergeCell ref="E494:E505"/>
    <mergeCell ref="F494:F505"/>
    <mergeCell ref="F604:F615"/>
    <mergeCell ref="B494:B505"/>
    <mergeCell ref="C494:C505"/>
    <mergeCell ref="B542:B553"/>
    <mergeCell ref="D542:D553"/>
    <mergeCell ref="E542:E553"/>
    <mergeCell ref="B590:B602"/>
    <mergeCell ref="F578:F589"/>
    <mergeCell ref="B554:B565"/>
    <mergeCell ref="D554:D565"/>
    <mergeCell ref="E554:E565"/>
    <mergeCell ref="F554:F565"/>
    <mergeCell ref="B578:B589"/>
    <mergeCell ref="C578:C589"/>
    <mergeCell ref="D578:D589"/>
    <mergeCell ref="E578:E589"/>
    <mergeCell ref="C554:C565"/>
    <mergeCell ref="C590:C602"/>
    <mergeCell ref="D590:D602"/>
    <mergeCell ref="E590:E602"/>
    <mergeCell ref="D566:D577"/>
    <mergeCell ref="E566:E577"/>
    <mergeCell ref="F566:F577"/>
    <mergeCell ref="A349:A360"/>
    <mergeCell ref="A300:A311"/>
    <mergeCell ref="A518:A529"/>
    <mergeCell ref="B518:B529"/>
    <mergeCell ref="C518:C529"/>
    <mergeCell ref="D518:D529"/>
    <mergeCell ref="D506:D517"/>
    <mergeCell ref="E506:E517"/>
    <mergeCell ref="C542:C553"/>
    <mergeCell ref="E518:E529"/>
    <mergeCell ref="B300:B311"/>
    <mergeCell ref="A530:A541"/>
    <mergeCell ref="B530:B541"/>
    <mergeCell ref="D530:D541"/>
    <mergeCell ref="E530:E541"/>
    <mergeCell ref="A374:A385"/>
    <mergeCell ref="B374:B385"/>
    <mergeCell ref="C374:C385"/>
    <mergeCell ref="D374:D385"/>
    <mergeCell ref="E374:E385"/>
    <mergeCell ref="C530:C541"/>
    <mergeCell ref="A494:A505"/>
    <mergeCell ref="D337:D348"/>
    <mergeCell ref="E337:E348"/>
    <mergeCell ref="F337:F348"/>
    <mergeCell ref="A325:A336"/>
    <mergeCell ref="B325:B336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D94:D105"/>
    <mergeCell ref="E94:E105"/>
    <mergeCell ref="A43:A55"/>
    <mergeCell ref="B43:B55"/>
    <mergeCell ref="C43:C55"/>
    <mergeCell ref="D43:D55"/>
    <mergeCell ref="E43:E55"/>
    <mergeCell ref="A264:A275"/>
    <mergeCell ref="E276:E287"/>
    <mergeCell ref="A542:A553"/>
    <mergeCell ref="B506:B517"/>
    <mergeCell ref="C506:C517"/>
    <mergeCell ref="F506:F517"/>
    <mergeCell ref="F264:F275"/>
    <mergeCell ref="A276:A287"/>
    <mergeCell ref="B276:B287"/>
    <mergeCell ref="C276:C287"/>
    <mergeCell ref="D276:D287"/>
    <mergeCell ref="C300:C311"/>
    <mergeCell ref="D300:D311"/>
    <mergeCell ref="B264:B275"/>
    <mergeCell ref="A337:A348"/>
    <mergeCell ref="B337:B348"/>
    <mergeCell ref="C337:C348"/>
    <mergeCell ref="B349:B360"/>
    <mergeCell ref="A506:A517"/>
    <mergeCell ref="F542:F553"/>
    <mergeCell ref="F518:F529"/>
    <mergeCell ref="F530:F541"/>
    <mergeCell ref="F349:F360"/>
    <mergeCell ref="D391:D392"/>
    <mergeCell ref="B391:B392"/>
    <mergeCell ref="E391:E392"/>
    <mergeCell ref="A636:A642"/>
    <mergeCell ref="B636:B642"/>
    <mergeCell ref="C636:C642"/>
    <mergeCell ref="D636:D642"/>
    <mergeCell ref="E636:E642"/>
    <mergeCell ref="B604:B615"/>
    <mergeCell ref="C604:C615"/>
    <mergeCell ref="D604:D615"/>
    <mergeCell ref="E604:E615"/>
    <mergeCell ref="E616:E627"/>
    <mergeCell ref="A604:A615"/>
    <mergeCell ref="A616:A627"/>
    <mergeCell ref="B616:B627"/>
    <mergeCell ref="C616:C627"/>
    <mergeCell ref="D616:D627"/>
    <mergeCell ref="F636:F642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6:F42"/>
    <mergeCell ref="F56:F68"/>
    <mergeCell ref="F81:F93"/>
    <mergeCell ref="C144:C155"/>
    <mergeCell ref="D144:D155"/>
    <mergeCell ref="E144:E155"/>
    <mergeCell ref="F144:F155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A204:A215"/>
    <mergeCell ref="B204:B215"/>
    <mergeCell ref="C204:C215"/>
    <mergeCell ref="D204:D215"/>
    <mergeCell ref="E204:E215"/>
    <mergeCell ref="F204:F215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E192:E203"/>
    <mergeCell ref="A192:A203"/>
    <mergeCell ref="F192:F203"/>
    <mergeCell ref="F118:F130"/>
    <mergeCell ref="A131:A143"/>
    <mergeCell ref="B131:B143"/>
    <mergeCell ref="C131:C143"/>
    <mergeCell ref="F228:F239"/>
    <mergeCell ref="D216:D227"/>
    <mergeCell ref="E216:E227"/>
    <mergeCell ref="B144:B155"/>
    <mergeCell ref="E168:E179"/>
    <mergeCell ref="F168:F179"/>
    <mergeCell ref="A180:A191"/>
    <mergeCell ref="B180:B191"/>
    <mergeCell ref="C180:C191"/>
    <mergeCell ref="D180:D191"/>
    <mergeCell ref="E180:E191"/>
    <mergeCell ref="F180:F191"/>
    <mergeCell ref="B228:B239"/>
    <mergeCell ref="C228:C239"/>
    <mergeCell ref="D228:D239"/>
    <mergeCell ref="F216:F227"/>
    <mergeCell ref="B192:B203"/>
    <mergeCell ref="C192:C203"/>
    <mergeCell ref="D192:D203"/>
    <mergeCell ref="A144:A155"/>
    <mergeCell ref="D312:D324"/>
    <mergeCell ref="A228:A239"/>
    <mergeCell ref="A240:A251"/>
    <mergeCell ref="B240:B251"/>
    <mergeCell ref="B252:B263"/>
    <mergeCell ref="C252:C263"/>
    <mergeCell ref="D252:D263"/>
    <mergeCell ref="E252:E263"/>
    <mergeCell ref="C264:C275"/>
    <mergeCell ref="D264:D275"/>
    <mergeCell ref="E264:E275"/>
    <mergeCell ref="D240:D251"/>
    <mergeCell ref="E240:E251"/>
    <mergeCell ref="E300:E311"/>
    <mergeCell ref="C240:C251"/>
    <mergeCell ref="A252:A263"/>
    <mergeCell ref="A288:A299"/>
    <mergeCell ref="F325:F336"/>
    <mergeCell ref="E228:E239"/>
    <mergeCell ref="E312:E324"/>
    <mergeCell ref="F312:F324"/>
    <mergeCell ref="B394:B397"/>
    <mergeCell ref="C394:C397"/>
    <mergeCell ref="D394:D397"/>
    <mergeCell ref="E394:E397"/>
    <mergeCell ref="F394:F397"/>
    <mergeCell ref="E288:E299"/>
    <mergeCell ref="B387:B388"/>
    <mergeCell ref="F288:F299"/>
    <mergeCell ref="F300:F311"/>
    <mergeCell ref="F240:F251"/>
    <mergeCell ref="F252:F263"/>
    <mergeCell ref="B288:B299"/>
    <mergeCell ref="C288:C299"/>
    <mergeCell ref="D288:D299"/>
    <mergeCell ref="C349:C360"/>
    <mergeCell ref="D349:D360"/>
    <mergeCell ref="E349:E360"/>
    <mergeCell ref="C325:C336"/>
    <mergeCell ref="D325:D336"/>
    <mergeCell ref="E325:E336"/>
    <mergeCell ref="D422:D433"/>
    <mergeCell ref="E422:E433"/>
    <mergeCell ref="F422:F433"/>
    <mergeCell ref="E398:E409"/>
    <mergeCell ref="A423:A424"/>
    <mergeCell ref="A410:A421"/>
    <mergeCell ref="B410:B421"/>
    <mergeCell ref="C410:C421"/>
    <mergeCell ref="D410:D421"/>
    <mergeCell ref="E410:E421"/>
    <mergeCell ref="F410:F42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2022-07-11T00:55:32Z</cp:lastPrinted>
  <dcterms:created xsi:type="dcterms:W3CDTF">1996-10-08T23:32:33Z</dcterms:created>
  <dcterms:modified xsi:type="dcterms:W3CDTF">2022-07-11T01:17:27Z</dcterms:modified>
</cp:coreProperties>
</file>