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748" windowWidth="14808" windowHeight="5376"/>
  </bookViews>
  <sheets>
    <sheet name="Прилож. № 1" sheetId="1" r:id="rId1"/>
  </sheets>
  <definedNames>
    <definedName name="_xlnm._FilterDatabase" localSheetId="0" hidden="1">'Прилож. № 1'!$D$1:$D$96</definedName>
    <definedName name="_xlnm.Print_Titles" localSheetId="0">'Прилож. № 1'!$17:$17</definedName>
  </definedNames>
  <calcPr calcId="145621"/>
</workbook>
</file>

<file path=xl/calcChain.xml><?xml version="1.0" encoding="utf-8"?>
<calcChain xmlns="http://schemas.openxmlformats.org/spreadsheetml/2006/main">
  <c r="AJ81" i="1" l="1"/>
  <c r="AL81" i="1" s="1"/>
  <c r="AE81" i="1"/>
  <c r="V81" i="1"/>
  <c r="X81" i="1" s="1"/>
  <c r="Q81" i="1"/>
  <c r="S81" i="1" s="1"/>
  <c r="U81" i="1" s="1"/>
  <c r="M81" i="1"/>
  <c r="J81" i="1"/>
  <c r="L81" i="1" s="1"/>
  <c r="E81" i="1"/>
  <c r="G81" i="1" s="1"/>
  <c r="AO81" i="1" l="1"/>
  <c r="AN81" i="1"/>
  <c r="AM81" i="1" s="1"/>
  <c r="Z81" i="1"/>
  <c r="Y81" i="1" s="1"/>
  <c r="AA81" i="1"/>
  <c r="P81" i="1"/>
  <c r="AB81" i="1"/>
  <c r="N81" i="1"/>
  <c r="K81" i="1"/>
  <c r="T81" i="1"/>
  <c r="F81" i="1"/>
  <c r="AG81" i="1"/>
  <c r="AI81" i="1" s="1"/>
  <c r="AC81" i="1" l="1"/>
  <c r="AR81" i="1"/>
  <c r="AD81" i="1"/>
  <c r="O81" i="1"/>
  <c r="AH81" i="1"/>
  <c r="AQ81" i="1" s="1"/>
  <c r="AP81" i="1"/>
  <c r="E30" i="1" l="1"/>
  <c r="G30" i="1" s="1"/>
  <c r="J30" i="1"/>
  <c r="L30" i="1" s="1"/>
  <c r="M30" i="1"/>
  <c r="O30" i="1"/>
  <c r="Q30" i="1"/>
  <c r="S30" i="1" s="1"/>
  <c r="V30" i="1"/>
  <c r="X30" i="1" s="1"/>
  <c r="Z30" i="1" s="1"/>
  <c r="AC30" i="1"/>
  <c r="AE30" i="1"/>
  <c r="AG30" i="1" s="1"/>
  <c r="AJ30" i="1"/>
  <c r="AL30" i="1" s="1"/>
  <c r="AN30" i="1" s="1"/>
  <c r="AQ30" i="1"/>
  <c r="P30" i="1" l="1"/>
  <c r="AA30" i="1"/>
  <c r="U30" i="1"/>
  <c r="AD30" i="1" s="1"/>
  <c r="AB30" i="1"/>
  <c r="AI30" i="1"/>
  <c r="AR30" i="1" s="1"/>
  <c r="AP30" i="1"/>
  <c r="AO30" i="1"/>
  <c r="N30" i="1"/>
  <c r="AE29" i="1" l="1"/>
  <c r="V29" i="1" l="1"/>
  <c r="Q29" i="1"/>
  <c r="V89" i="1" l="1"/>
  <c r="AJ89" i="1" s="1"/>
  <c r="Q89" i="1"/>
  <c r="AE89" i="1" s="1"/>
  <c r="H87" i="1" l="1"/>
  <c r="C87" i="1"/>
  <c r="G95" i="1" l="1"/>
  <c r="AN95" i="1" l="1"/>
  <c r="AI95" i="1"/>
  <c r="Z95" i="1" l="1"/>
  <c r="U95" i="1"/>
  <c r="L95" i="1" l="1"/>
  <c r="AJ29" i="1" l="1"/>
  <c r="H54" i="1" l="1"/>
  <c r="C54" i="1"/>
  <c r="M35" i="1" l="1"/>
  <c r="J35" i="1"/>
  <c r="E35" i="1"/>
  <c r="D32" i="1"/>
  <c r="I32" i="1"/>
  <c r="Q60" i="1"/>
  <c r="V60" i="1"/>
  <c r="X60" i="1" s="1"/>
  <c r="Y60" i="1" s="1"/>
  <c r="AD60" i="1"/>
  <c r="AE60" i="1"/>
  <c r="AG60" i="1" s="1"/>
  <c r="AH60" i="1" s="1"/>
  <c r="AJ60" i="1"/>
  <c r="AL60" i="1" s="1"/>
  <c r="AR60" i="1"/>
  <c r="R76" i="1"/>
  <c r="W76" i="1"/>
  <c r="AF76" i="1"/>
  <c r="AK76" i="1"/>
  <c r="R55" i="1"/>
  <c r="W55" i="1"/>
  <c r="AF55" i="1"/>
  <c r="AK55" i="1"/>
  <c r="AN34" i="1"/>
  <c r="AK34" i="1"/>
  <c r="AI34" i="1"/>
  <c r="AF34" i="1"/>
  <c r="Z34" i="1"/>
  <c r="U34" i="1"/>
  <c r="R32" i="1" l="1"/>
  <c r="R96" i="1" s="1"/>
  <c r="AK32" i="1"/>
  <c r="AK96" i="1" s="1"/>
  <c r="N35" i="1"/>
  <c r="W32" i="1"/>
  <c r="W96" i="1" s="1"/>
  <c r="AA60" i="1"/>
  <c r="AF32" i="1"/>
  <c r="AF96" i="1" s="1"/>
  <c r="S60" i="1"/>
  <c r="AB60" i="1" s="1"/>
  <c r="AM60" i="1"/>
  <c r="AQ60" i="1" s="1"/>
  <c r="AP60" i="1"/>
  <c r="AO60" i="1"/>
  <c r="T60" i="1" l="1"/>
  <c r="AC60" i="1" s="1"/>
  <c r="C55" i="1" l="1"/>
  <c r="P86" i="1" l="1"/>
  <c r="M86" i="1"/>
  <c r="J86" i="1"/>
  <c r="K86" i="1" s="1"/>
  <c r="E86" i="1"/>
  <c r="P85" i="1"/>
  <c r="M85" i="1"/>
  <c r="J85" i="1"/>
  <c r="K85" i="1" s="1"/>
  <c r="E85" i="1"/>
  <c r="P84" i="1"/>
  <c r="M84" i="1"/>
  <c r="J84" i="1"/>
  <c r="K84" i="1" s="1"/>
  <c r="E84" i="1"/>
  <c r="P83" i="1"/>
  <c r="M83" i="1"/>
  <c r="J83" i="1"/>
  <c r="K83" i="1" s="1"/>
  <c r="E83" i="1"/>
  <c r="P82" i="1"/>
  <c r="M82" i="1"/>
  <c r="J82" i="1"/>
  <c r="K82" i="1" s="1"/>
  <c r="E82" i="1"/>
  <c r="M80" i="1"/>
  <c r="J80" i="1"/>
  <c r="L80" i="1" s="1"/>
  <c r="E80" i="1"/>
  <c r="G80" i="1" s="1"/>
  <c r="M79" i="1"/>
  <c r="J79" i="1"/>
  <c r="E79" i="1"/>
  <c r="M78" i="1"/>
  <c r="J78" i="1"/>
  <c r="L78" i="1" s="1"/>
  <c r="E78" i="1"/>
  <c r="G78" i="1" s="1"/>
  <c r="M77" i="1"/>
  <c r="J77" i="1"/>
  <c r="L77" i="1" s="1"/>
  <c r="E77" i="1"/>
  <c r="G77" i="1" s="1"/>
  <c r="H76" i="1"/>
  <c r="C76" i="1"/>
  <c r="P75" i="1"/>
  <c r="M75" i="1"/>
  <c r="J75" i="1"/>
  <c r="K75" i="1" s="1"/>
  <c r="E75" i="1"/>
  <c r="F75" i="1" s="1"/>
  <c r="M74" i="1"/>
  <c r="L74" i="1"/>
  <c r="J74" i="1"/>
  <c r="G74" i="1"/>
  <c r="E74" i="1"/>
  <c r="P73" i="1"/>
  <c r="M73" i="1"/>
  <c r="J73" i="1"/>
  <c r="K73" i="1" s="1"/>
  <c r="E73" i="1"/>
  <c r="M72" i="1"/>
  <c r="L72" i="1"/>
  <c r="J72" i="1"/>
  <c r="G72" i="1"/>
  <c r="E72" i="1"/>
  <c r="P71" i="1"/>
  <c r="M71" i="1"/>
  <c r="J71" i="1"/>
  <c r="K71" i="1" s="1"/>
  <c r="E71" i="1"/>
  <c r="P70" i="1"/>
  <c r="M70" i="1"/>
  <c r="J70" i="1"/>
  <c r="K70" i="1" s="1"/>
  <c r="E70" i="1"/>
  <c r="P69" i="1"/>
  <c r="M69" i="1"/>
  <c r="J69" i="1"/>
  <c r="K69" i="1" s="1"/>
  <c r="E69" i="1"/>
  <c r="P68" i="1"/>
  <c r="M68" i="1"/>
  <c r="J68" i="1"/>
  <c r="K68" i="1" s="1"/>
  <c r="E68" i="1"/>
  <c r="F68" i="1" s="1"/>
  <c r="P67" i="1"/>
  <c r="M67" i="1"/>
  <c r="J67" i="1"/>
  <c r="K67" i="1" s="1"/>
  <c r="E67" i="1"/>
  <c r="P66" i="1"/>
  <c r="M66" i="1"/>
  <c r="J66" i="1"/>
  <c r="K66" i="1" s="1"/>
  <c r="E66" i="1"/>
  <c r="P65" i="1"/>
  <c r="M65" i="1"/>
  <c r="J65" i="1"/>
  <c r="K65" i="1" s="1"/>
  <c r="E65" i="1"/>
  <c r="P64" i="1"/>
  <c r="M64" i="1"/>
  <c r="J64" i="1"/>
  <c r="K64" i="1" s="1"/>
  <c r="E64" i="1"/>
  <c r="P63" i="1"/>
  <c r="M63" i="1"/>
  <c r="J63" i="1"/>
  <c r="K63" i="1" s="1"/>
  <c r="E63" i="1"/>
  <c r="P62" i="1"/>
  <c r="M62" i="1"/>
  <c r="J62" i="1"/>
  <c r="K62" i="1" s="1"/>
  <c r="E62" i="1"/>
  <c r="P61" i="1"/>
  <c r="M61" i="1"/>
  <c r="J61" i="1"/>
  <c r="K61" i="1" s="1"/>
  <c r="E61" i="1"/>
  <c r="P60" i="1"/>
  <c r="M60" i="1"/>
  <c r="J60" i="1"/>
  <c r="K60" i="1" s="1"/>
  <c r="E60" i="1"/>
  <c r="F60" i="1" s="1"/>
  <c r="P59" i="1"/>
  <c r="M59" i="1"/>
  <c r="J59" i="1"/>
  <c r="K59" i="1" s="1"/>
  <c r="E59" i="1"/>
  <c r="P58" i="1"/>
  <c r="M58" i="1"/>
  <c r="J58" i="1"/>
  <c r="K58" i="1" s="1"/>
  <c r="E58" i="1"/>
  <c r="F58" i="1" s="1"/>
  <c r="P57" i="1"/>
  <c r="M57" i="1"/>
  <c r="J57" i="1"/>
  <c r="K57" i="1" s="1"/>
  <c r="E57" i="1"/>
  <c r="P56" i="1"/>
  <c r="M56" i="1"/>
  <c r="J56" i="1"/>
  <c r="K56" i="1" s="1"/>
  <c r="E56" i="1"/>
  <c r="H55" i="1"/>
  <c r="P54" i="1"/>
  <c r="M54" i="1"/>
  <c r="J54" i="1"/>
  <c r="K54" i="1" s="1"/>
  <c r="E54" i="1"/>
  <c r="F54" i="1" s="1"/>
  <c r="P53" i="1"/>
  <c r="M53" i="1"/>
  <c r="J53" i="1"/>
  <c r="K53" i="1" s="1"/>
  <c r="E53" i="1"/>
  <c r="P52" i="1"/>
  <c r="M52" i="1"/>
  <c r="J52" i="1"/>
  <c r="K52" i="1" s="1"/>
  <c r="E52" i="1"/>
  <c r="P51" i="1"/>
  <c r="M51" i="1"/>
  <c r="J51" i="1"/>
  <c r="K51" i="1" s="1"/>
  <c r="E51" i="1"/>
  <c r="P50" i="1"/>
  <c r="M50" i="1"/>
  <c r="J50" i="1"/>
  <c r="K50" i="1" s="1"/>
  <c r="E50" i="1"/>
  <c r="F50" i="1" s="1"/>
  <c r="P49" i="1"/>
  <c r="M49" i="1"/>
  <c r="J49" i="1"/>
  <c r="K49" i="1" s="1"/>
  <c r="E49" i="1"/>
  <c r="P48" i="1"/>
  <c r="M48" i="1"/>
  <c r="J48" i="1"/>
  <c r="K48" i="1" s="1"/>
  <c r="E48" i="1"/>
  <c r="F48" i="1" s="1"/>
  <c r="P47" i="1"/>
  <c r="M47" i="1"/>
  <c r="J47" i="1"/>
  <c r="K47" i="1" s="1"/>
  <c r="E47" i="1"/>
  <c r="F47" i="1" s="1"/>
  <c r="P46" i="1"/>
  <c r="M46" i="1"/>
  <c r="J46" i="1"/>
  <c r="K46" i="1" s="1"/>
  <c r="E46" i="1"/>
  <c r="P45" i="1"/>
  <c r="M45" i="1"/>
  <c r="J45" i="1"/>
  <c r="K45" i="1" s="1"/>
  <c r="E45" i="1"/>
  <c r="F45" i="1" s="1"/>
  <c r="P44" i="1"/>
  <c r="M44" i="1"/>
  <c r="J44" i="1"/>
  <c r="K44" i="1" s="1"/>
  <c r="E44" i="1"/>
  <c r="F44" i="1" s="1"/>
  <c r="P43" i="1"/>
  <c r="M43" i="1"/>
  <c r="J43" i="1"/>
  <c r="K43" i="1" s="1"/>
  <c r="E43" i="1"/>
  <c r="F43" i="1" s="1"/>
  <c r="P42" i="1"/>
  <c r="M42" i="1"/>
  <c r="J42" i="1"/>
  <c r="K42" i="1" s="1"/>
  <c r="E42" i="1"/>
  <c r="P41" i="1"/>
  <c r="M41" i="1"/>
  <c r="J41" i="1"/>
  <c r="K41" i="1" s="1"/>
  <c r="E41" i="1"/>
  <c r="P40" i="1"/>
  <c r="M40" i="1"/>
  <c r="J40" i="1"/>
  <c r="K40" i="1" s="1"/>
  <c r="E40" i="1"/>
  <c r="F40" i="1" s="1"/>
  <c r="P39" i="1"/>
  <c r="M39" i="1"/>
  <c r="J39" i="1"/>
  <c r="K39" i="1" s="1"/>
  <c r="E39" i="1"/>
  <c r="F39" i="1" s="1"/>
  <c r="P38" i="1"/>
  <c r="M38" i="1"/>
  <c r="J38" i="1"/>
  <c r="K38" i="1" s="1"/>
  <c r="E38" i="1"/>
  <c r="P37" i="1"/>
  <c r="M37" i="1"/>
  <c r="J37" i="1"/>
  <c r="K37" i="1" s="1"/>
  <c r="E37" i="1"/>
  <c r="P36" i="1"/>
  <c r="M36" i="1"/>
  <c r="M34" i="1" s="1"/>
  <c r="J36" i="1"/>
  <c r="K36" i="1" s="1"/>
  <c r="E36" i="1"/>
  <c r="F36" i="1" s="1"/>
  <c r="P35" i="1"/>
  <c r="P34" i="1" s="1"/>
  <c r="K35" i="1"/>
  <c r="F35" i="1"/>
  <c r="L34" i="1"/>
  <c r="H34" i="1"/>
  <c r="G34" i="1"/>
  <c r="C34" i="1"/>
  <c r="L79" i="1" l="1"/>
  <c r="K79" i="1" s="1"/>
  <c r="H32" i="1"/>
  <c r="N64" i="1"/>
  <c r="N65" i="1"/>
  <c r="N66" i="1"/>
  <c r="O68" i="1"/>
  <c r="N56" i="1"/>
  <c r="N57" i="1"/>
  <c r="O45" i="1"/>
  <c r="N46" i="1"/>
  <c r="O58" i="1"/>
  <c r="P74" i="1"/>
  <c r="K74" i="1"/>
  <c r="F72" i="1"/>
  <c r="N45" i="1"/>
  <c r="F64" i="1"/>
  <c r="O64" i="1" s="1"/>
  <c r="N69" i="1"/>
  <c r="O47" i="1"/>
  <c r="N51" i="1"/>
  <c r="C32" i="1"/>
  <c r="N79" i="1"/>
  <c r="N82" i="1"/>
  <c r="N83" i="1"/>
  <c r="O36" i="1"/>
  <c r="N37" i="1"/>
  <c r="N60" i="1"/>
  <c r="O39" i="1"/>
  <c r="O40" i="1"/>
  <c r="N41" i="1"/>
  <c r="O60" i="1"/>
  <c r="N61" i="1"/>
  <c r="G55" i="1"/>
  <c r="F74" i="1"/>
  <c r="N54" i="1"/>
  <c r="F56" i="1"/>
  <c r="O56" i="1" s="1"/>
  <c r="N58" i="1"/>
  <c r="F37" i="1"/>
  <c r="O37" i="1" s="1"/>
  <c r="N38" i="1"/>
  <c r="N49" i="1"/>
  <c r="N50" i="1"/>
  <c r="E55" i="1"/>
  <c r="N59" i="1"/>
  <c r="F66" i="1"/>
  <c r="O66" i="1" s="1"/>
  <c r="N67" i="1"/>
  <c r="N68" i="1"/>
  <c r="N42" i="1"/>
  <c r="N52" i="1"/>
  <c r="N62" i="1"/>
  <c r="N70" i="1"/>
  <c r="F42" i="1"/>
  <c r="O42" i="1" s="1"/>
  <c r="O43" i="1"/>
  <c r="O44" i="1"/>
  <c r="F52" i="1"/>
  <c r="O52" i="1" s="1"/>
  <c r="N53" i="1"/>
  <c r="F62" i="1"/>
  <c r="O62" i="1" s="1"/>
  <c r="N63" i="1"/>
  <c r="F70" i="1"/>
  <c r="O70" i="1" s="1"/>
  <c r="N71" i="1"/>
  <c r="N72" i="1"/>
  <c r="N85" i="1"/>
  <c r="N86" i="1"/>
  <c r="P77" i="1"/>
  <c r="F77" i="1"/>
  <c r="E34" i="1"/>
  <c r="F38" i="1"/>
  <c r="O38" i="1" s="1"/>
  <c r="F41" i="1"/>
  <c r="O41" i="1" s="1"/>
  <c r="F46" i="1"/>
  <c r="O46" i="1" s="1"/>
  <c r="F49" i="1"/>
  <c r="O49" i="1" s="1"/>
  <c r="F51" i="1"/>
  <c r="O51" i="1" s="1"/>
  <c r="F53" i="1"/>
  <c r="O53" i="1" s="1"/>
  <c r="J55" i="1"/>
  <c r="F57" i="1"/>
  <c r="O57" i="1" s="1"/>
  <c r="F59" i="1"/>
  <c r="O59" i="1" s="1"/>
  <c r="F61" i="1"/>
  <c r="O61" i="1" s="1"/>
  <c r="F63" i="1"/>
  <c r="O63" i="1" s="1"/>
  <c r="F65" i="1"/>
  <c r="O65" i="1" s="1"/>
  <c r="F67" i="1"/>
  <c r="O67" i="1" s="1"/>
  <c r="F69" i="1"/>
  <c r="O69" i="1" s="1"/>
  <c r="F71" i="1"/>
  <c r="O71" i="1" s="1"/>
  <c r="M76" i="1"/>
  <c r="G79" i="1"/>
  <c r="P79" i="1" s="1"/>
  <c r="N80" i="1"/>
  <c r="K34" i="1"/>
  <c r="N74" i="1"/>
  <c r="J76" i="1"/>
  <c r="N78" i="1"/>
  <c r="N84" i="1"/>
  <c r="M55" i="1"/>
  <c r="M32" i="1" s="1"/>
  <c r="N75" i="1"/>
  <c r="J34" i="1"/>
  <c r="N73" i="1"/>
  <c r="E76" i="1"/>
  <c r="N77" i="1"/>
  <c r="N39" i="1"/>
  <c r="N43" i="1"/>
  <c r="N47" i="1"/>
  <c r="O48" i="1"/>
  <c r="O50" i="1"/>
  <c r="O54" i="1"/>
  <c r="K72" i="1"/>
  <c r="L55" i="1"/>
  <c r="O35" i="1"/>
  <c r="P72" i="1"/>
  <c r="P80" i="1"/>
  <c r="N36" i="1"/>
  <c r="N40" i="1"/>
  <c r="N44" i="1"/>
  <c r="N48" i="1"/>
  <c r="O75" i="1"/>
  <c r="K77" i="1"/>
  <c r="P78" i="1"/>
  <c r="F73" i="1"/>
  <c r="O73" i="1" s="1"/>
  <c r="F78" i="1"/>
  <c r="F80" i="1"/>
  <c r="F82" i="1"/>
  <c r="O82" i="1" s="1"/>
  <c r="F83" i="1"/>
  <c r="O83" i="1" s="1"/>
  <c r="F84" i="1"/>
  <c r="O84" i="1" s="1"/>
  <c r="F85" i="1"/>
  <c r="O85" i="1" s="1"/>
  <c r="F86" i="1"/>
  <c r="O86" i="1" s="1"/>
  <c r="K55" i="1" l="1"/>
  <c r="P55" i="1"/>
  <c r="O74" i="1"/>
  <c r="J32" i="1"/>
  <c r="E32" i="1"/>
  <c r="O34" i="1"/>
  <c r="P76" i="1"/>
  <c r="N34" i="1"/>
  <c r="N76" i="1"/>
  <c r="O77" i="1"/>
  <c r="F79" i="1"/>
  <c r="O79" i="1" s="1"/>
  <c r="N55" i="1"/>
  <c r="O72" i="1"/>
  <c r="K78" i="1"/>
  <c r="O78" i="1" s="1"/>
  <c r="G76" i="1"/>
  <c r="G32" i="1" s="1"/>
  <c r="F34" i="1"/>
  <c r="L76" i="1"/>
  <c r="L32" i="1" s="1"/>
  <c r="F55" i="1"/>
  <c r="K80" i="1"/>
  <c r="O80" i="1" s="1"/>
  <c r="P32" i="1" l="1"/>
  <c r="O55" i="1"/>
  <c r="N32" i="1"/>
  <c r="O76" i="1"/>
  <c r="F76" i="1"/>
  <c r="F32" i="1" s="1"/>
  <c r="K76" i="1"/>
  <c r="K32" i="1" s="1"/>
  <c r="O32" i="1" l="1"/>
  <c r="AR28" i="1" l="1"/>
  <c r="AJ28" i="1"/>
  <c r="AL28" i="1" s="1"/>
  <c r="AM28" i="1" s="1"/>
  <c r="AE28" i="1"/>
  <c r="AD28" i="1"/>
  <c r="V28" i="1"/>
  <c r="X28" i="1" s="1"/>
  <c r="Y28" i="1" s="1"/>
  <c r="Q28" i="1"/>
  <c r="S28" i="1" s="1"/>
  <c r="P28" i="1"/>
  <c r="M28" i="1"/>
  <c r="J28" i="1"/>
  <c r="K28" i="1" s="1"/>
  <c r="E28" i="1"/>
  <c r="F28" i="1" s="1"/>
  <c r="H22" i="1"/>
  <c r="H19" i="1" s="1"/>
  <c r="G22" i="1"/>
  <c r="C22" i="1"/>
  <c r="C19" i="1" s="1"/>
  <c r="AR24" i="1"/>
  <c r="AJ24" i="1"/>
  <c r="AL24" i="1" s="1"/>
  <c r="AM24" i="1" s="1"/>
  <c r="AE24" i="1"/>
  <c r="AD24" i="1"/>
  <c r="V24" i="1"/>
  <c r="X24" i="1" s="1"/>
  <c r="Y24" i="1" s="1"/>
  <c r="Q24" i="1"/>
  <c r="S24" i="1" s="1"/>
  <c r="P24" i="1"/>
  <c r="M24" i="1"/>
  <c r="J24" i="1"/>
  <c r="K24" i="1" s="1"/>
  <c r="E24" i="1"/>
  <c r="AR23" i="1"/>
  <c r="AJ23" i="1"/>
  <c r="AE23" i="1"/>
  <c r="AD23" i="1"/>
  <c r="V23" i="1"/>
  <c r="X23" i="1" s="1"/>
  <c r="Q23" i="1"/>
  <c r="P23" i="1"/>
  <c r="M23" i="1"/>
  <c r="J23" i="1"/>
  <c r="K23" i="1" s="1"/>
  <c r="E23" i="1"/>
  <c r="F23" i="1" s="1"/>
  <c r="L27" i="1"/>
  <c r="G27" i="1"/>
  <c r="L21" i="1"/>
  <c r="G21" i="1"/>
  <c r="L25" i="1"/>
  <c r="G25" i="1"/>
  <c r="O23" i="1" l="1"/>
  <c r="O28" i="1"/>
  <c r="AB28" i="1"/>
  <c r="AO23" i="1"/>
  <c r="AO24" i="1"/>
  <c r="K22" i="1"/>
  <c r="X22" i="1"/>
  <c r="P22" i="1"/>
  <c r="G19" i="1"/>
  <c r="M22" i="1"/>
  <c r="AB24" i="1"/>
  <c r="Q22" i="1"/>
  <c r="AJ22" i="1"/>
  <c r="AA24" i="1"/>
  <c r="AR22" i="1"/>
  <c r="AE22" i="1"/>
  <c r="AO28" i="1"/>
  <c r="AD22" i="1"/>
  <c r="E22" i="1"/>
  <c r="L19" i="1"/>
  <c r="N28" i="1"/>
  <c r="S23" i="1"/>
  <c r="F24" i="1"/>
  <c r="O24" i="1" s="1"/>
  <c r="AA28" i="1"/>
  <c r="AA23" i="1"/>
  <c r="T28" i="1"/>
  <c r="AC28" i="1" s="1"/>
  <c r="AG28" i="1"/>
  <c r="J22" i="1"/>
  <c r="N24" i="1"/>
  <c r="V22" i="1"/>
  <c r="N23" i="1"/>
  <c r="Y23" i="1"/>
  <c r="Y22" i="1" s="1"/>
  <c r="AL23" i="1"/>
  <c r="AL22" i="1" s="1"/>
  <c r="T24" i="1"/>
  <c r="AC24" i="1" s="1"/>
  <c r="AG23" i="1"/>
  <c r="AG24" i="1"/>
  <c r="O22" i="1" l="1"/>
  <c r="AO22" i="1"/>
  <c r="AG22" i="1"/>
  <c r="AA22" i="1"/>
  <c r="N22" i="1"/>
  <c r="F22" i="1"/>
  <c r="AB23" i="1"/>
  <c r="AB22" i="1" s="1"/>
  <c r="S22" i="1"/>
  <c r="T23" i="1"/>
  <c r="T22" i="1" s="1"/>
  <c r="AH28" i="1"/>
  <c r="AQ28" i="1" s="1"/>
  <c r="AP28" i="1"/>
  <c r="AM23" i="1"/>
  <c r="AM22" i="1" s="1"/>
  <c r="AP24" i="1"/>
  <c r="AH24" i="1"/>
  <c r="AQ24" i="1" s="1"/>
  <c r="AP23" i="1"/>
  <c r="AH23" i="1"/>
  <c r="AC23" i="1" l="1"/>
  <c r="AC22" i="1" s="1"/>
  <c r="AH22" i="1"/>
  <c r="AP22" i="1"/>
  <c r="AQ23" i="1"/>
  <c r="AQ22" i="1" s="1"/>
  <c r="Q49" i="1" l="1"/>
  <c r="S49" i="1" s="1"/>
  <c r="T49" i="1" s="1"/>
  <c r="V49" i="1"/>
  <c r="X49" i="1" s="1"/>
  <c r="AD49" i="1"/>
  <c r="AE49" i="1"/>
  <c r="AJ49" i="1"/>
  <c r="AL49" i="1" s="1"/>
  <c r="AM49" i="1" s="1"/>
  <c r="AR49" i="1"/>
  <c r="AO49" i="1" l="1"/>
  <c r="AA49" i="1"/>
  <c r="Y49" i="1"/>
  <c r="AC49" i="1" s="1"/>
  <c r="AB49" i="1"/>
  <c r="AG49" i="1"/>
  <c r="AH49" i="1" l="1"/>
  <c r="AQ49" i="1" s="1"/>
  <c r="AP49" i="1"/>
  <c r="AN74" i="1" l="1"/>
  <c r="AN55" i="1" s="1"/>
  <c r="AI74" i="1"/>
  <c r="AI55" i="1" s="1"/>
  <c r="Z74" i="1"/>
  <c r="U74" i="1"/>
  <c r="AN27" i="1"/>
  <c r="AI27" i="1"/>
  <c r="Z27" i="1"/>
  <c r="U27" i="1"/>
  <c r="AN25" i="1"/>
  <c r="AI25" i="1"/>
  <c r="Z25" i="1"/>
  <c r="U25" i="1"/>
  <c r="AN21" i="1"/>
  <c r="AN19" i="1" s="1"/>
  <c r="AI21" i="1"/>
  <c r="Z21" i="1"/>
  <c r="Z19" i="1" s="1"/>
  <c r="U21" i="1"/>
  <c r="U19" i="1" s="1"/>
  <c r="AI19" i="1" l="1"/>
  <c r="H92" i="1"/>
  <c r="AR58" i="1" l="1"/>
  <c r="AJ58" i="1"/>
  <c r="AL58" i="1" s="1"/>
  <c r="AM58" i="1" s="1"/>
  <c r="AE58" i="1"/>
  <c r="AD58" i="1"/>
  <c r="V58" i="1"/>
  <c r="X58" i="1" s="1"/>
  <c r="Y58" i="1" s="1"/>
  <c r="Q58" i="1"/>
  <c r="S58" i="1" s="1"/>
  <c r="AO58" i="1" l="1"/>
  <c r="AA58" i="1"/>
  <c r="AB58" i="1"/>
  <c r="T58" i="1"/>
  <c r="AC58" i="1" s="1"/>
  <c r="AG58" i="1"/>
  <c r="AP58" i="1" l="1"/>
  <c r="AH58" i="1"/>
  <c r="AQ58" i="1" s="1"/>
  <c r="M88" i="1" l="1"/>
  <c r="AR89" i="1" l="1"/>
  <c r="AR90" i="1"/>
  <c r="AR88" i="1"/>
  <c r="AR87" i="1"/>
  <c r="AR75" i="1"/>
  <c r="AR73" i="1"/>
  <c r="AR72" i="1"/>
  <c r="AR71" i="1"/>
  <c r="AR70" i="1"/>
  <c r="AR69" i="1"/>
  <c r="AR68" i="1"/>
  <c r="AR67" i="1"/>
  <c r="AR66" i="1"/>
  <c r="AR65" i="1"/>
  <c r="AR64" i="1"/>
  <c r="AR63" i="1"/>
  <c r="AR62" i="1"/>
  <c r="AR61" i="1"/>
  <c r="AR59" i="1"/>
  <c r="AR57" i="1"/>
  <c r="AR56" i="1"/>
  <c r="AR54" i="1"/>
  <c r="AR53" i="1"/>
  <c r="AR52" i="1"/>
  <c r="AR51" i="1"/>
  <c r="AR50" i="1"/>
  <c r="AR48" i="1"/>
  <c r="AR47" i="1"/>
  <c r="AR46" i="1"/>
  <c r="AR45" i="1"/>
  <c r="AR44" i="1"/>
  <c r="AR43" i="1"/>
  <c r="AR42" i="1"/>
  <c r="AR41" i="1"/>
  <c r="AR40" i="1"/>
  <c r="AR39" i="1"/>
  <c r="AR38" i="1"/>
  <c r="AR37" i="1"/>
  <c r="AR36" i="1"/>
  <c r="AR35" i="1"/>
  <c r="AD26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50" i="1"/>
  <c r="AD51" i="1"/>
  <c r="AD52" i="1"/>
  <c r="AD53" i="1"/>
  <c r="AD54" i="1"/>
  <c r="AD56" i="1"/>
  <c r="AD57" i="1"/>
  <c r="AD59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5" i="1"/>
  <c r="AD87" i="1"/>
  <c r="AD88" i="1"/>
  <c r="AD89" i="1"/>
  <c r="AD90" i="1"/>
  <c r="P89" i="1"/>
  <c r="P87" i="1"/>
  <c r="P88" i="1"/>
  <c r="P90" i="1"/>
  <c r="P26" i="1"/>
  <c r="AR34" i="1" l="1"/>
  <c r="AD34" i="1"/>
  <c r="H18" i="1"/>
  <c r="H96" i="1" s="1"/>
  <c r="AJ25" i="1"/>
  <c r="AJ26" i="1"/>
  <c r="AJ27" i="1"/>
  <c r="AJ31" i="1"/>
  <c r="AJ35" i="1"/>
  <c r="AL35" i="1" s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50" i="1"/>
  <c r="AJ51" i="1"/>
  <c r="AJ52" i="1"/>
  <c r="AJ53" i="1"/>
  <c r="AJ54" i="1"/>
  <c r="AJ56" i="1"/>
  <c r="AJ57" i="1"/>
  <c r="AJ59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7" i="1"/>
  <c r="AJ78" i="1"/>
  <c r="AJ79" i="1"/>
  <c r="AJ80" i="1"/>
  <c r="AJ82" i="1"/>
  <c r="AJ84" i="1"/>
  <c r="AJ85" i="1"/>
  <c r="AJ87" i="1"/>
  <c r="AJ88" i="1"/>
  <c r="AJ91" i="1"/>
  <c r="AJ93" i="1"/>
  <c r="AJ94" i="1"/>
  <c r="AJ95" i="1"/>
  <c r="AJ21" i="1"/>
  <c r="AE25" i="1"/>
  <c r="AE26" i="1"/>
  <c r="AE27" i="1"/>
  <c r="AE31" i="1"/>
  <c r="AE35" i="1"/>
  <c r="AG35" i="1" s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50" i="1"/>
  <c r="AE51" i="1"/>
  <c r="AE52" i="1"/>
  <c r="AE53" i="1"/>
  <c r="AE54" i="1"/>
  <c r="AE56" i="1"/>
  <c r="AE57" i="1"/>
  <c r="AE59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7" i="1"/>
  <c r="AE78" i="1"/>
  <c r="AE79" i="1"/>
  <c r="AE80" i="1"/>
  <c r="AE82" i="1"/>
  <c r="AE84" i="1"/>
  <c r="AE85" i="1"/>
  <c r="AE88" i="1"/>
  <c r="AE91" i="1"/>
  <c r="AE93" i="1"/>
  <c r="AE94" i="1"/>
  <c r="AE95" i="1"/>
  <c r="AE21" i="1"/>
  <c r="V25" i="1"/>
  <c r="V26" i="1"/>
  <c r="V27" i="1"/>
  <c r="V31" i="1"/>
  <c r="V35" i="1"/>
  <c r="X35" i="1" s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50" i="1"/>
  <c r="V51" i="1"/>
  <c r="V52" i="1"/>
  <c r="V53" i="1"/>
  <c r="V54" i="1"/>
  <c r="V56" i="1"/>
  <c r="V57" i="1"/>
  <c r="V59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7" i="1"/>
  <c r="V78" i="1"/>
  <c r="V79" i="1"/>
  <c r="V80" i="1"/>
  <c r="V82" i="1"/>
  <c r="V84" i="1"/>
  <c r="V85" i="1"/>
  <c r="V87" i="1"/>
  <c r="V88" i="1"/>
  <c r="V91" i="1"/>
  <c r="V93" i="1"/>
  <c r="V94" i="1"/>
  <c r="V95" i="1"/>
  <c r="V21" i="1"/>
  <c r="Q25" i="1"/>
  <c r="Q26" i="1"/>
  <c r="Q27" i="1"/>
  <c r="Q31" i="1"/>
  <c r="Q35" i="1"/>
  <c r="S35" i="1" s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50" i="1"/>
  <c r="Q51" i="1"/>
  <c r="Q52" i="1"/>
  <c r="Q53" i="1"/>
  <c r="Q54" i="1"/>
  <c r="Q56" i="1"/>
  <c r="Q57" i="1"/>
  <c r="Q59" i="1"/>
  <c r="Q61" i="1"/>
  <c r="Q62" i="1"/>
  <c r="Q63" i="1"/>
  <c r="Q64" i="1"/>
  <c r="Q65" i="1"/>
  <c r="Q66" i="1"/>
  <c r="Q67" i="1"/>
  <c r="Q68" i="1"/>
  <c r="Q69" i="1"/>
  <c r="Q70" i="1"/>
  <c r="Q71" i="1"/>
  <c r="S71" i="1" s="1"/>
  <c r="Q72" i="1"/>
  <c r="Q73" i="1"/>
  <c r="Q74" i="1"/>
  <c r="Q75" i="1"/>
  <c r="Q77" i="1"/>
  <c r="Q78" i="1"/>
  <c r="Q79" i="1"/>
  <c r="Q80" i="1"/>
  <c r="Q82" i="1"/>
  <c r="Q84" i="1"/>
  <c r="Q85" i="1"/>
  <c r="Q88" i="1"/>
  <c r="Q91" i="1"/>
  <c r="Q93" i="1"/>
  <c r="Q94" i="1"/>
  <c r="Q95" i="1"/>
  <c r="Q21" i="1"/>
  <c r="AA95" i="1" l="1"/>
  <c r="AB35" i="1"/>
  <c r="AJ55" i="1"/>
  <c r="AJ34" i="1"/>
  <c r="AE55" i="1"/>
  <c r="AE34" i="1"/>
  <c r="AJ76" i="1"/>
  <c r="V34" i="1"/>
  <c r="Q34" i="1"/>
  <c r="V76" i="1"/>
  <c r="V55" i="1" s="1"/>
  <c r="AJ19" i="1"/>
  <c r="Q19" i="1"/>
  <c r="V19" i="1"/>
  <c r="AE19" i="1"/>
  <c r="AO21" i="1"/>
  <c r="AA88" i="1"/>
  <c r="V92" i="1"/>
  <c r="AJ92" i="1"/>
  <c r="Q92" i="1"/>
  <c r="Q76" i="1"/>
  <c r="AE92" i="1"/>
  <c r="AE76" i="1"/>
  <c r="AO95" i="1"/>
  <c r="AL95" i="1"/>
  <c r="AG95" i="1"/>
  <c r="AO94" i="1"/>
  <c r="AL94" i="1"/>
  <c r="AG94" i="1"/>
  <c r="AO93" i="1"/>
  <c r="AL93" i="1"/>
  <c r="AG93" i="1"/>
  <c r="AO91" i="1"/>
  <c r="AL91" i="1"/>
  <c r="AG91" i="1"/>
  <c r="AO90" i="1"/>
  <c r="AL90" i="1"/>
  <c r="AG90" i="1"/>
  <c r="AO89" i="1"/>
  <c r="AL89" i="1"/>
  <c r="AG89" i="1"/>
  <c r="AO88" i="1"/>
  <c r="AL88" i="1"/>
  <c r="AM88" i="1" s="1"/>
  <c r="AG88" i="1"/>
  <c r="AH88" i="1" s="1"/>
  <c r="AO87" i="1"/>
  <c r="AL87" i="1"/>
  <c r="AM87" i="1" s="1"/>
  <c r="AG87" i="1"/>
  <c r="AH87" i="1" s="1"/>
  <c r="AO86" i="1"/>
  <c r="AL86" i="1"/>
  <c r="AG86" i="1"/>
  <c r="AO85" i="1"/>
  <c r="AL85" i="1"/>
  <c r="AG85" i="1"/>
  <c r="AO84" i="1"/>
  <c r="AL84" i="1"/>
  <c r="AG84" i="1"/>
  <c r="AO83" i="1"/>
  <c r="AL83" i="1"/>
  <c r="AG83" i="1"/>
  <c r="AO82" i="1"/>
  <c r="AL82" i="1"/>
  <c r="AG82" i="1"/>
  <c r="AO80" i="1"/>
  <c r="AL80" i="1"/>
  <c r="AG80" i="1"/>
  <c r="AO79" i="1"/>
  <c r="AL79" i="1"/>
  <c r="AG79" i="1"/>
  <c r="AO78" i="1"/>
  <c r="AL78" i="1"/>
  <c r="AG78" i="1"/>
  <c r="AO77" i="1"/>
  <c r="AL77" i="1"/>
  <c r="AN77" i="1" s="1"/>
  <c r="AG77" i="1"/>
  <c r="AI77" i="1" s="1"/>
  <c r="AO75" i="1"/>
  <c r="AL75" i="1"/>
  <c r="AM75" i="1" s="1"/>
  <c r="AG75" i="1"/>
  <c r="AH75" i="1" s="1"/>
  <c r="AO74" i="1"/>
  <c r="AL74" i="1"/>
  <c r="AG74" i="1"/>
  <c r="AO73" i="1"/>
  <c r="AL73" i="1"/>
  <c r="AM73" i="1" s="1"/>
  <c r="AG73" i="1"/>
  <c r="AH73" i="1" s="1"/>
  <c r="AO72" i="1"/>
  <c r="AL72" i="1"/>
  <c r="AM72" i="1" s="1"/>
  <c r="AG72" i="1"/>
  <c r="AH72" i="1" s="1"/>
  <c r="AO71" i="1"/>
  <c r="AL71" i="1"/>
  <c r="AM71" i="1" s="1"/>
  <c r="AG71" i="1"/>
  <c r="AO70" i="1"/>
  <c r="AL70" i="1"/>
  <c r="AM70" i="1" s="1"/>
  <c r="AG70" i="1"/>
  <c r="AH70" i="1" s="1"/>
  <c r="AO69" i="1"/>
  <c r="AL69" i="1"/>
  <c r="AM69" i="1" s="1"/>
  <c r="AG69" i="1"/>
  <c r="AH69" i="1" s="1"/>
  <c r="AO68" i="1"/>
  <c r="AL68" i="1"/>
  <c r="AM68" i="1" s="1"/>
  <c r="AG68" i="1"/>
  <c r="AH68" i="1" s="1"/>
  <c r="AO67" i="1"/>
  <c r="AL67" i="1"/>
  <c r="AM67" i="1" s="1"/>
  <c r="AG67" i="1"/>
  <c r="AH67" i="1" s="1"/>
  <c r="AO66" i="1"/>
  <c r="AL66" i="1"/>
  <c r="AM66" i="1" s="1"/>
  <c r="AG66" i="1"/>
  <c r="AH66" i="1" s="1"/>
  <c r="AO65" i="1"/>
  <c r="AL65" i="1"/>
  <c r="AM65" i="1" s="1"/>
  <c r="AG65" i="1"/>
  <c r="AH65" i="1" s="1"/>
  <c r="AO64" i="1"/>
  <c r="AL64" i="1"/>
  <c r="AM64" i="1" s="1"/>
  <c r="AG64" i="1"/>
  <c r="AH64" i="1" s="1"/>
  <c r="AO63" i="1"/>
  <c r="AL63" i="1"/>
  <c r="AM63" i="1" s="1"/>
  <c r="AG63" i="1"/>
  <c r="AH63" i="1" s="1"/>
  <c r="AO62" i="1"/>
  <c r="AL62" i="1"/>
  <c r="AM62" i="1" s="1"/>
  <c r="AG62" i="1"/>
  <c r="AH62" i="1" s="1"/>
  <c r="AO61" i="1"/>
  <c r="AL61" i="1"/>
  <c r="AG61" i="1"/>
  <c r="AO59" i="1"/>
  <c r="AL59" i="1"/>
  <c r="AM59" i="1" s="1"/>
  <c r="AG59" i="1"/>
  <c r="AH59" i="1" s="1"/>
  <c r="AO57" i="1"/>
  <c r="AL57" i="1"/>
  <c r="AM57" i="1" s="1"/>
  <c r="AG57" i="1"/>
  <c r="AH57" i="1" s="1"/>
  <c r="AO56" i="1"/>
  <c r="AL56" i="1"/>
  <c r="AG56" i="1"/>
  <c r="AO54" i="1"/>
  <c r="AL54" i="1"/>
  <c r="AM54" i="1" s="1"/>
  <c r="AG54" i="1"/>
  <c r="AH54" i="1" s="1"/>
  <c r="AO53" i="1"/>
  <c r="AL53" i="1"/>
  <c r="AM53" i="1" s="1"/>
  <c r="AG53" i="1"/>
  <c r="AH53" i="1" s="1"/>
  <c r="AO52" i="1"/>
  <c r="AL52" i="1"/>
  <c r="AM52" i="1" s="1"/>
  <c r="AG52" i="1"/>
  <c r="AH52" i="1" s="1"/>
  <c r="AO51" i="1"/>
  <c r="AL51" i="1"/>
  <c r="AM51" i="1" s="1"/>
  <c r="AG51" i="1"/>
  <c r="AH51" i="1" s="1"/>
  <c r="AO50" i="1"/>
  <c r="AL50" i="1"/>
  <c r="AM50" i="1" s="1"/>
  <c r="AG50" i="1"/>
  <c r="AH50" i="1" s="1"/>
  <c r="AO48" i="1"/>
  <c r="AL48" i="1"/>
  <c r="AM48" i="1" s="1"/>
  <c r="AG48" i="1"/>
  <c r="AH48" i="1" s="1"/>
  <c r="AO47" i="1"/>
  <c r="AL47" i="1"/>
  <c r="AM47" i="1" s="1"/>
  <c r="AG47" i="1"/>
  <c r="AH47" i="1" s="1"/>
  <c r="AO46" i="1"/>
  <c r="AL46" i="1"/>
  <c r="AM46" i="1" s="1"/>
  <c r="AG46" i="1"/>
  <c r="AH46" i="1" s="1"/>
  <c r="AO45" i="1"/>
  <c r="AL45" i="1"/>
  <c r="AM45" i="1" s="1"/>
  <c r="AG45" i="1"/>
  <c r="AH45" i="1" s="1"/>
  <c r="AO44" i="1"/>
  <c r="AL44" i="1"/>
  <c r="AM44" i="1" s="1"/>
  <c r="AG44" i="1"/>
  <c r="AH44" i="1" s="1"/>
  <c r="AO43" i="1"/>
  <c r="AL43" i="1"/>
  <c r="AM43" i="1" s="1"/>
  <c r="AG43" i="1"/>
  <c r="AH43" i="1" s="1"/>
  <c r="AO42" i="1"/>
  <c r="AL42" i="1"/>
  <c r="AM42" i="1" s="1"/>
  <c r="AG42" i="1"/>
  <c r="AH42" i="1" s="1"/>
  <c r="AO41" i="1"/>
  <c r="AL41" i="1"/>
  <c r="AM41" i="1" s="1"/>
  <c r="AG41" i="1"/>
  <c r="AH41" i="1" s="1"/>
  <c r="AO40" i="1"/>
  <c r="AL40" i="1"/>
  <c r="AM40" i="1" s="1"/>
  <c r="AG40" i="1"/>
  <c r="AH40" i="1" s="1"/>
  <c r="AO39" i="1"/>
  <c r="AL39" i="1"/>
  <c r="AM39" i="1" s="1"/>
  <c r="AG39" i="1"/>
  <c r="AH39" i="1" s="1"/>
  <c r="AO38" i="1"/>
  <c r="AL38" i="1"/>
  <c r="AM38" i="1" s="1"/>
  <c r="AG38" i="1"/>
  <c r="AH38" i="1" s="1"/>
  <c r="AO37" i="1"/>
  <c r="AL37" i="1"/>
  <c r="AM37" i="1" s="1"/>
  <c r="AG37" i="1"/>
  <c r="AH37" i="1" s="1"/>
  <c r="AO36" i="1"/>
  <c r="AL36" i="1"/>
  <c r="AM36" i="1" s="1"/>
  <c r="AG36" i="1"/>
  <c r="AH36" i="1" s="1"/>
  <c r="AO35" i="1"/>
  <c r="AO31" i="1"/>
  <c r="AL31" i="1"/>
  <c r="AG31" i="1"/>
  <c r="AO29" i="1"/>
  <c r="AL29" i="1"/>
  <c r="AG29" i="1"/>
  <c r="AO27" i="1"/>
  <c r="AL27" i="1"/>
  <c r="AG27" i="1"/>
  <c r="AR26" i="1"/>
  <c r="AO26" i="1"/>
  <c r="AL26" i="1"/>
  <c r="AM26" i="1" s="1"/>
  <c r="AG26" i="1"/>
  <c r="AO25" i="1"/>
  <c r="AL25" i="1"/>
  <c r="AG25" i="1"/>
  <c r="AL21" i="1"/>
  <c r="AG21" i="1"/>
  <c r="X95" i="1"/>
  <c r="S95" i="1"/>
  <c r="AA94" i="1"/>
  <c r="X94" i="1"/>
  <c r="S94" i="1"/>
  <c r="AA93" i="1"/>
  <c r="X93" i="1"/>
  <c r="S93" i="1"/>
  <c r="AA91" i="1"/>
  <c r="X91" i="1"/>
  <c r="S91" i="1"/>
  <c r="AA90" i="1"/>
  <c r="X90" i="1"/>
  <c r="S90" i="1"/>
  <c r="AA89" i="1"/>
  <c r="X89" i="1"/>
  <c r="S89" i="1"/>
  <c r="X88" i="1"/>
  <c r="S88" i="1"/>
  <c r="AA87" i="1"/>
  <c r="X87" i="1"/>
  <c r="S87" i="1"/>
  <c r="AA86" i="1"/>
  <c r="X86" i="1"/>
  <c r="S86" i="1"/>
  <c r="AA85" i="1"/>
  <c r="X85" i="1"/>
  <c r="S85" i="1"/>
  <c r="AA84" i="1"/>
  <c r="X84" i="1"/>
  <c r="S84" i="1"/>
  <c r="AA83" i="1"/>
  <c r="X83" i="1"/>
  <c r="S83" i="1"/>
  <c r="AA82" i="1"/>
  <c r="X82" i="1"/>
  <c r="S82" i="1"/>
  <c r="AA80" i="1"/>
  <c r="X80" i="1"/>
  <c r="Z80" i="1" s="1"/>
  <c r="S80" i="1"/>
  <c r="U80" i="1" s="1"/>
  <c r="AD80" i="1" s="1"/>
  <c r="AA79" i="1"/>
  <c r="X79" i="1"/>
  <c r="Z79" i="1" s="1"/>
  <c r="S79" i="1"/>
  <c r="U79" i="1" s="1"/>
  <c r="AA78" i="1"/>
  <c r="X78" i="1"/>
  <c r="Z78" i="1" s="1"/>
  <c r="S78" i="1"/>
  <c r="U78" i="1" s="1"/>
  <c r="AA77" i="1"/>
  <c r="X77" i="1"/>
  <c r="Z77" i="1" s="1"/>
  <c r="S77" i="1"/>
  <c r="U77" i="1" s="1"/>
  <c r="AA75" i="1"/>
  <c r="X75" i="1"/>
  <c r="S75" i="1"/>
  <c r="AA74" i="1"/>
  <c r="X74" i="1"/>
  <c r="S74" i="1"/>
  <c r="AA73" i="1"/>
  <c r="X73" i="1"/>
  <c r="S73" i="1"/>
  <c r="AA72" i="1"/>
  <c r="X72" i="1"/>
  <c r="S72" i="1"/>
  <c r="AA71" i="1"/>
  <c r="X71" i="1"/>
  <c r="AB71" i="1" s="1"/>
  <c r="AA70" i="1"/>
  <c r="X70" i="1"/>
  <c r="S70" i="1"/>
  <c r="AA69" i="1"/>
  <c r="X69" i="1"/>
  <c r="S69" i="1"/>
  <c r="AA68" i="1"/>
  <c r="X68" i="1"/>
  <c r="S68" i="1"/>
  <c r="AA67" i="1"/>
  <c r="X67" i="1"/>
  <c r="S67" i="1"/>
  <c r="AA66" i="1"/>
  <c r="X66" i="1"/>
  <c r="S66" i="1"/>
  <c r="AA65" i="1"/>
  <c r="X65" i="1"/>
  <c r="S65" i="1"/>
  <c r="AA64" i="1"/>
  <c r="X64" i="1"/>
  <c r="S64" i="1"/>
  <c r="AA63" i="1"/>
  <c r="X63" i="1"/>
  <c r="S63" i="1"/>
  <c r="AA62" i="1"/>
  <c r="X62" i="1"/>
  <c r="S62" i="1"/>
  <c r="AA61" i="1"/>
  <c r="X61" i="1"/>
  <c r="S61" i="1"/>
  <c r="AA59" i="1"/>
  <c r="X59" i="1"/>
  <c r="S59" i="1"/>
  <c r="AA57" i="1"/>
  <c r="X57" i="1"/>
  <c r="S57" i="1"/>
  <c r="AA56" i="1"/>
  <c r="X56" i="1"/>
  <c r="S56" i="1"/>
  <c r="AA54" i="1"/>
  <c r="X54" i="1"/>
  <c r="S54" i="1"/>
  <c r="AA53" i="1"/>
  <c r="X53" i="1"/>
  <c r="S53" i="1"/>
  <c r="AA52" i="1"/>
  <c r="X52" i="1"/>
  <c r="S52" i="1"/>
  <c r="AA51" i="1"/>
  <c r="X51" i="1"/>
  <c r="S51" i="1"/>
  <c r="AA50" i="1"/>
  <c r="X50" i="1"/>
  <c r="S50" i="1"/>
  <c r="AA48" i="1"/>
  <c r="X48" i="1"/>
  <c r="S48" i="1"/>
  <c r="AA47" i="1"/>
  <c r="X47" i="1"/>
  <c r="S47" i="1"/>
  <c r="AA46" i="1"/>
  <c r="X46" i="1"/>
  <c r="S46" i="1"/>
  <c r="AA45" i="1"/>
  <c r="X45" i="1"/>
  <c r="S45" i="1"/>
  <c r="AA44" i="1"/>
  <c r="X44" i="1"/>
  <c r="S44" i="1"/>
  <c r="AA43" i="1"/>
  <c r="X43" i="1"/>
  <c r="S43" i="1"/>
  <c r="AA42" i="1"/>
  <c r="X42" i="1"/>
  <c r="S42" i="1"/>
  <c r="AA41" i="1"/>
  <c r="X41" i="1"/>
  <c r="S41" i="1"/>
  <c r="AA40" i="1"/>
  <c r="X40" i="1"/>
  <c r="S40" i="1"/>
  <c r="AA39" i="1"/>
  <c r="X39" i="1"/>
  <c r="S39" i="1"/>
  <c r="AA38" i="1"/>
  <c r="X38" i="1"/>
  <c r="S38" i="1"/>
  <c r="AA37" i="1"/>
  <c r="X37" i="1"/>
  <c r="S37" i="1"/>
  <c r="AA36" i="1"/>
  <c r="X36" i="1"/>
  <c r="S36" i="1"/>
  <c r="AA35" i="1"/>
  <c r="AA31" i="1"/>
  <c r="X31" i="1"/>
  <c r="S31" i="1"/>
  <c r="AA29" i="1"/>
  <c r="X29" i="1"/>
  <c r="S29" i="1"/>
  <c r="AA27" i="1"/>
  <c r="X27" i="1"/>
  <c r="S27" i="1"/>
  <c r="AA26" i="1"/>
  <c r="X26" i="1"/>
  <c r="S26" i="1"/>
  <c r="AA25" i="1"/>
  <c r="X25" i="1"/>
  <c r="S25" i="1"/>
  <c r="AA21" i="1"/>
  <c r="X21" i="1"/>
  <c r="S21" i="1"/>
  <c r="M25" i="1"/>
  <c r="M26" i="1"/>
  <c r="M27" i="1"/>
  <c r="M29" i="1"/>
  <c r="M31" i="1"/>
  <c r="M87" i="1"/>
  <c r="M89" i="1"/>
  <c r="M90" i="1"/>
  <c r="M91" i="1"/>
  <c r="M93" i="1"/>
  <c r="M94" i="1"/>
  <c r="M95" i="1"/>
  <c r="J29" i="1"/>
  <c r="K29" i="1" s="1"/>
  <c r="J95" i="1"/>
  <c r="J94" i="1"/>
  <c r="J93" i="1"/>
  <c r="L93" i="1" s="1"/>
  <c r="J91" i="1"/>
  <c r="J90" i="1"/>
  <c r="K90" i="1" s="1"/>
  <c r="J89" i="1"/>
  <c r="K89" i="1" s="1"/>
  <c r="J88" i="1"/>
  <c r="K88" i="1" s="1"/>
  <c r="J87" i="1"/>
  <c r="K87" i="1" s="1"/>
  <c r="J31" i="1"/>
  <c r="J25" i="1"/>
  <c r="J26" i="1"/>
  <c r="J27" i="1"/>
  <c r="AD78" i="1" l="1"/>
  <c r="AR77" i="1"/>
  <c r="AD77" i="1"/>
  <c r="AN78" i="1"/>
  <c r="AM78" i="1" s="1"/>
  <c r="AI80" i="1"/>
  <c r="AH80" i="1" s="1"/>
  <c r="AD79" i="1"/>
  <c r="AI79" i="1"/>
  <c r="AN80" i="1"/>
  <c r="AM80" i="1" s="1"/>
  <c r="AI78" i="1"/>
  <c r="AN79" i="1"/>
  <c r="AM79" i="1" s="1"/>
  <c r="Z31" i="1"/>
  <c r="Y31" i="1" s="1"/>
  <c r="AH90" i="1"/>
  <c r="AM90" i="1"/>
  <c r="V32" i="1"/>
  <c r="AJ32" i="1"/>
  <c r="AE32" i="1"/>
  <c r="AO76" i="1"/>
  <c r="S76" i="1"/>
  <c r="AA34" i="1"/>
  <c r="AO34" i="1"/>
  <c r="AO55" i="1"/>
  <c r="AM77" i="1"/>
  <c r="AL76" i="1"/>
  <c r="S34" i="1"/>
  <c r="AG34" i="1"/>
  <c r="AH56" i="1"/>
  <c r="AG55" i="1"/>
  <c r="X34" i="1"/>
  <c r="X76" i="1"/>
  <c r="X55" i="1" s="1"/>
  <c r="AL34" i="1"/>
  <c r="AM56" i="1"/>
  <c r="AL55" i="1"/>
  <c r="AH77" i="1"/>
  <c r="AG76" i="1"/>
  <c r="AA55" i="1"/>
  <c r="Q55" i="1"/>
  <c r="Q32" i="1" s="1"/>
  <c r="AO19" i="1"/>
  <c r="AL19" i="1"/>
  <c r="X19" i="1"/>
  <c r="AA19" i="1"/>
  <c r="AG19" i="1"/>
  <c r="AG18" i="1" s="1"/>
  <c r="S19" i="1"/>
  <c r="AH71" i="1"/>
  <c r="AQ71" i="1" s="1"/>
  <c r="AP71" i="1"/>
  <c r="AP27" i="1"/>
  <c r="AB21" i="1"/>
  <c r="AB88" i="1"/>
  <c r="AP21" i="1"/>
  <c r="AP25" i="1"/>
  <c r="AE18" i="1"/>
  <c r="AQ36" i="1"/>
  <c r="AQ38" i="1"/>
  <c r="AQ39" i="1"/>
  <c r="AQ41" i="1"/>
  <c r="AQ43" i="1"/>
  <c r="AQ45" i="1"/>
  <c r="AQ47" i="1"/>
  <c r="AQ50" i="1"/>
  <c r="AQ52" i="1"/>
  <c r="AQ54" i="1"/>
  <c r="AQ57" i="1"/>
  <c r="AQ63" i="1"/>
  <c r="AQ65" i="1"/>
  <c r="AQ67" i="1"/>
  <c r="AQ69" i="1"/>
  <c r="AQ73" i="1"/>
  <c r="AQ75" i="1"/>
  <c r="Y26" i="1"/>
  <c r="T36" i="1"/>
  <c r="Y37" i="1"/>
  <c r="T38" i="1"/>
  <c r="T39" i="1"/>
  <c r="Y40" i="1"/>
  <c r="T41" i="1"/>
  <c r="Y42" i="1"/>
  <c r="T43" i="1"/>
  <c r="Y44" i="1"/>
  <c r="T45" i="1"/>
  <c r="Y46" i="1"/>
  <c r="T47" i="1"/>
  <c r="Y48" i="1"/>
  <c r="T50" i="1"/>
  <c r="Y51" i="1"/>
  <c r="T52" i="1"/>
  <c r="Y53" i="1"/>
  <c r="T54" i="1"/>
  <c r="Y56" i="1"/>
  <c r="T57" i="1"/>
  <c r="Y59" i="1"/>
  <c r="Y62" i="1"/>
  <c r="T63" i="1"/>
  <c r="Y64" i="1"/>
  <c r="T65" i="1"/>
  <c r="Y66" i="1"/>
  <c r="T67" i="1"/>
  <c r="Y68" i="1"/>
  <c r="T69" i="1"/>
  <c r="Y70" i="1"/>
  <c r="T71" i="1"/>
  <c r="Y72" i="1"/>
  <c r="T73" i="1"/>
  <c r="T75" i="1"/>
  <c r="Y77" i="1"/>
  <c r="T78" i="1"/>
  <c r="Y79" i="1"/>
  <c r="T80" i="1"/>
  <c r="T87" i="1"/>
  <c r="Y88" i="1"/>
  <c r="Y90" i="1"/>
  <c r="AR25" i="1"/>
  <c r="AD25" i="1"/>
  <c r="AD27" i="1"/>
  <c r="Y36" i="1"/>
  <c r="T37" i="1"/>
  <c r="Y38" i="1"/>
  <c r="Y39" i="1"/>
  <c r="T40" i="1"/>
  <c r="Y41" i="1"/>
  <c r="T42" i="1"/>
  <c r="Y43" i="1"/>
  <c r="T44" i="1"/>
  <c r="Y45" i="1"/>
  <c r="T46" i="1"/>
  <c r="Y47" i="1"/>
  <c r="T48" i="1"/>
  <c r="Y50" i="1"/>
  <c r="T51" i="1"/>
  <c r="Y52" i="1"/>
  <c r="T53" i="1"/>
  <c r="Y54" i="1"/>
  <c r="T56" i="1"/>
  <c r="Y57" i="1"/>
  <c r="T59" i="1"/>
  <c r="T62" i="1"/>
  <c r="Y63" i="1"/>
  <c r="T64" i="1"/>
  <c r="Y65" i="1"/>
  <c r="T66" i="1"/>
  <c r="Y67" i="1"/>
  <c r="T68" i="1"/>
  <c r="Y69" i="1"/>
  <c r="T70" i="1"/>
  <c r="Y71" i="1"/>
  <c r="T72" i="1"/>
  <c r="Y73" i="1"/>
  <c r="Y75" i="1"/>
  <c r="T77" i="1"/>
  <c r="Y78" i="1"/>
  <c r="T79" i="1"/>
  <c r="Y80" i="1"/>
  <c r="Y87" i="1"/>
  <c r="T88" i="1"/>
  <c r="Y89" i="1"/>
  <c r="T90" i="1"/>
  <c r="U93" i="1"/>
  <c r="T93" i="1" s="1"/>
  <c r="AR27" i="1"/>
  <c r="AJ18" i="1"/>
  <c r="V18" i="1"/>
  <c r="Q18" i="1"/>
  <c r="Q96" i="1" s="1"/>
  <c r="AM95" i="1"/>
  <c r="AA76" i="1"/>
  <c r="AM25" i="1"/>
  <c r="Y74" i="1"/>
  <c r="AR21" i="1"/>
  <c r="AQ37" i="1"/>
  <c r="AQ40" i="1"/>
  <c r="AQ42" i="1"/>
  <c r="AQ44" i="1"/>
  <c r="AQ46" i="1"/>
  <c r="AQ48" i="1"/>
  <c r="AQ51" i="1"/>
  <c r="AQ53" i="1"/>
  <c r="AQ59" i="1"/>
  <c r="AQ62" i="1"/>
  <c r="AQ64" i="1"/>
  <c r="AQ66" i="1"/>
  <c r="AQ68" i="1"/>
  <c r="AQ70" i="1"/>
  <c r="AQ72" i="1"/>
  <c r="AM74" i="1"/>
  <c r="AO92" i="1"/>
  <c r="AD74" i="1"/>
  <c r="AR74" i="1"/>
  <c r="L31" i="1"/>
  <c r="K31" i="1" s="1"/>
  <c r="J92" i="1"/>
  <c r="T61" i="1"/>
  <c r="AB74" i="1"/>
  <c r="T74" i="1"/>
  <c r="U91" i="1"/>
  <c r="Z93" i="1"/>
  <c r="Y93" i="1" s="1"/>
  <c r="X92" i="1"/>
  <c r="U94" i="1"/>
  <c r="T94" i="1" s="1"/>
  <c r="AH35" i="1"/>
  <c r="AH34" i="1" s="1"/>
  <c r="AH61" i="1"/>
  <c r="AP74" i="1"/>
  <c r="AH74" i="1"/>
  <c r="AI91" i="1"/>
  <c r="AH91" i="1" s="1"/>
  <c r="AN93" i="1"/>
  <c r="AM93" i="1" s="1"/>
  <c r="AL92" i="1"/>
  <c r="AI94" i="1"/>
  <c r="M92" i="1"/>
  <c r="T35" i="1"/>
  <c r="Y61" i="1"/>
  <c r="Z91" i="1"/>
  <c r="S92" i="1"/>
  <c r="AA92" i="1"/>
  <c r="AM35" i="1"/>
  <c r="AM34" i="1" s="1"/>
  <c r="AM61" i="1"/>
  <c r="AM83" i="1"/>
  <c r="AM84" i="1"/>
  <c r="AM85" i="1"/>
  <c r="AM86" i="1"/>
  <c r="AN91" i="1"/>
  <c r="AM91" i="1" s="1"/>
  <c r="AI93" i="1"/>
  <c r="AH93" i="1" s="1"/>
  <c r="AG92" i="1"/>
  <c r="AM89" i="1"/>
  <c r="AH89" i="1"/>
  <c r="Y35" i="1"/>
  <c r="AP29" i="1"/>
  <c r="AN31" i="1"/>
  <c r="AM31" i="1" s="1"/>
  <c r="AP62" i="1"/>
  <c r="AP64" i="1"/>
  <c r="AP66" i="1"/>
  <c r="AP68" i="1"/>
  <c r="AP70" i="1"/>
  <c r="AP77" i="1"/>
  <c r="AP79" i="1"/>
  <c r="AI31" i="1"/>
  <c r="AI29" i="1" s="1"/>
  <c r="U31" i="1"/>
  <c r="AB64" i="1"/>
  <c r="AB83" i="1"/>
  <c r="AB85" i="1"/>
  <c r="AB89" i="1"/>
  <c r="AM27" i="1"/>
  <c r="AP37" i="1"/>
  <c r="AP40" i="1"/>
  <c r="AP42" i="1"/>
  <c r="AP44" i="1"/>
  <c r="AP46" i="1"/>
  <c r="AP48" i="1"/>
  <c r="AP51" i="1"/>
  <c r="AP53" i="1"/>
  <c r="AP56" i="1"/>
  <c r="Y21" i="1"/>
  <c r="AM21" i="1"/>
  <c r="AP73" i="1"/>
  <c r="AP75" i="1"/>
  <c r="AP80" i="1"/>
  <c r="AP90" i="1"/>
  <c r="AP95" i="1"/>
  <c r="AP59" i="1"/>
  <c r="AP72" i="1"/>
  <c r="AP67" i="1"/>
  <c r="AP26" i="1"/>
  <c r="AP31" i="1"/>
  <c r="AP83" i="1"/>
  <c r="AP85" i="1"/>
  <c r="AP87" i="1"/>
  <c r="AP88" i="1"/>
  <c r="AP38" i="1"/>
  <c r="AP43" i="1"/>
  <c r="AP45" i="1"/>
  <c r="AQ88" i="1"/>
  <c r="AQ90" i="1"/>
  <c r="AB26" i="1"/>
  <c r="Y27" i="1"/>
  <c r="AB29" i="1"/>
  <c r="AB87" i="1"/>
  <c r="AB90" i="1"/>
  <c r="AB62" i="1"/>
  <c r="AB66" i="1"/>
  <c r="AB68" i="1"/>
  <c r="AB70" i="1"/>
  <c r="AB72" i="1"/>
  <c r="AB77" i="1"/>
  <c r="AB79" i="1"/>
  <c r="AB40" i="1"/>
  <c r="AB42" i="1"/>
  <c r="AB44" i="1"/>
  <c r="AB46" i="1"/>
  <c r="AB48" i="1"/>
  <c r="AB51" i="1"/>
  <c r="AB53" i="1"/>
  <c r="AB56" i="1"/>
  <c r="AP50" i="1"/>
  <c r="AP65" i="1"/>
  <c r="AP78" i="1"/>
  <c r="AP89" i="1"/>
  <c r="T21" i="1"/>
  <c r="T27" i="1"/>
  <c r="T25" i="1"/>
  <c r="AB37" i="1"/>
  <c r="AB95" i="1"/>
  <c r="AD21" i="1"/>
  <c r="Y25" i="1"/>
  <c r="T26" i="1"/>
  <c r="AB31" i="1"/>
  <c r="AB38" i="1"/>
  <c r="AB39" i="1"/>
  <c r="AB41" i="1"/>
  <c r="AB43" i="1"/>
  <c r="AB45" i="1"/>
  <c r="AB47" i="1"/>
  <c r="AB50" i="1"/>
  <c r="AB52" i="1"/>
  <c r="AB54" i="1"/>
  <c r="AB57" i="1"/>
  <c r="AP39" i="1"/>
  <c r="AP41" i="1"/>
  <c r="AP47" i="1"/>
  <c r="AP52" i="1"/>
  <c r="AP54" i="1"/>
  <c r="AP57" i="1"/>
  <c r="AQ87" i="1"/>
  <c r="AP91" i="1"/>
  <c r="AP93" i="1"/>
  <c r="AB59" i="1"/>
  <c r="AB61" i="1"/>
  <c r="AB65" i="1"/>
  <c r="AB67" i="1"/>
  <c r="AB69" i="1"/>
  <c r="AB73" i="1"/>
  <c r="AB75" i="1"/>
  <c r="AB78" i="1"/>
  <c r="AB80" i="1"/>
  <c r="T89" i="1"/>
  <c r="AB91" i="1"/>
  <c r="AB93" i="1"/>
  <c r="AP61" i="1"/>
  <c r="AP63" i="1"/>
  <c r="AP69" i="1"/>
  <c r="AH21" i="1"/>
  <c r="AH25" i="1"/>
  <c r="AH26" i="1"/>
  <c r="AQ26" i="1" s="1"/>
  <c r="AH27" i="1"/>
  <c r="AP35" i="1"/>
  <c r="AP82" i="1"/>
  <c r="AP86" i="1"/>
  <c r="AP36" i="1"/>
  <c r="AP84" i="1"/>
  <c r="AN94" i="1"/>
  <c r="AM94" i="1" s="1"/>
  <c r="AP94" i="1"/>
  <c r="AB25" i="1"/>
  <c r="AB27" i="1"/>
  <c r="AB63" i="1"/>
  <c r="AB82" i="1"/>
  <c r="AB86" i="1"/>
  <c r="AB36" i="1"/>
  <c r="AB84" i="1"/>
  <c r="Z94" i="1"/>
  <c r="AB94" i="1"/>
  <c r="AR79" i="1" l="1"/>
  <c r="AQ80" i="1"/>
  <c r="AJ96" i="1"/>
  <c r="AR78" i="1"/>
  <c r="AH78" i="1"/>
  <c r="AQ78" i="1" s="1"/>
  <c r="AH79" i="1"/>
  <c r="AQ79" i="1" s="1"/>
  <c r="AR80" i="1"/>
  <c r="AE96" i="1"/>
  <c r="V96" i="1"/>
  <c r="Z29" i="1"/>
  <c r="AQ77" i="1"/>
  <c r="AR55" i="1"/>
  <c r="AN76" i="1"/>
  <c r="AN32" i="1" s="1"/>
  <c r="AL32" i="1"/>
  <c r="AG32" i="1"/>
  <c r="AG96" i="1" s="1"/>
  <c r="X32" i="1"/>
  <c r="AO32" i="1"/>
  <c r="AA32" i="1"/>
  <c r="AP55" i="1"/>
  <c r="AI76" i="1"/>
  <c r="AI32" i="1" s="1"/>
  <c r="AP34" i="1"/>
  <c r="AD19" i="1"/>
  <c r="AP76" i="1"/>
  <c r="Y34" i="1"/>
  <c r="T34" i="1"/>
  <c r="AM55" i="1"/>
  <c r="AB34" i="1"/>
  <c r="AQ56" i="1"/>
  <c r="AH55" i="1"/>
  <c r="S55" i="1"/>
  <c r="S32" i="1" s="1"/>
  <c r="AB55" i="1"/>
  <c r="AM19" i="1"/>
  <c r="AP19" i="1"/>
  <c r="Y19" i="1"/>
  <c r="AB19" i="1"/>
  <c r="AR19" i="1"/>
  <c r="AH19" i="1"/>
  <c r="T19" i="1"/>
  <c r="AO18" i="1"/>
  <c r="AC72" i="1"/>
  <c r="AC68" i="1"/>
  <c r="AC64" i="1"/>
  <c r="AC70" i="1"/>
  <c r="AC66" i="1"/>
  <c r="AC62" i="1"/>
  <c r="AQ25" i="1"/>
  <c r="AC26" i="1"/>
  <c r="AC80" i="1"/>
  <c r="AC37" i="1"/>
  <c r="AQ89" i="1"/>
  <c r="AC21" i="1"/>
  <c r="AC88" i="1"/>
  <c r="AC53" i="1"/>
  <c r="AC40" i="1"/>
  <c r="AC56" i="1"/>
  <c r="AC44" i="1"/>
  <c r="AC87" i="1"/>
  <c r="AC78" i="1"/>
  <c r="AC48" i="1"/>
  <c r="AQ74" i="1"/>
  <c r="AC27" i="1"/>
  <c r="AC90" i="1"/>
  <c r="AC93" i="1"/>
  <c r="AC77" i="1"/>
  <c r="AQ93" i="1"/>
  <c r="AC79" i="1"/>
  <c r="AC59" i="1"/>
  <c r="AC51" i="1"/>
  <c r="AC46" i="1"/>
  <c r="AC42" i="1"/>
  <c r="AQ27" i="1"/>
  <c r="AC74" i="1"/>
  <c r="Y94" i="1"/>
  <c r="AC94" i="1" s="1"/>
  <c r="AD84" i="1"/>
  <c r="Z76" i="1"/>
  <c r="Z55" i="1" s="1"/>
  <c r="Z32" i="1" s="1"/>
  <c r="AD86" i="1"/>
  <c r="AR84" i="1"/>
  <c r="AR86" i="1"/>
  <c r="AH82" i="1"/>
  <c r="AR85" i="1"/>
  <c r="AR83" i="1"/>
  <c r="AD85" i="1"/>
  <c r="AD31" i="1"/>
  <c r="Y86" i="1"/>
  <c r="Y84" i="1"/>
  <c r="AC73" i="1"/>
  <c r="AC71" i="1"/>
  <c r="AC69" i="1"/>
  <c r="AC67" i="1"/>
  <c r="AC65" i="1"/>
  <c r="AC63" i="1"/>
  <c r="AC57" i="1"/>
  <c r="AC54" i="1"/>
  <c r="AC52" i="1"/>
  <c r="AC50" i="1"/>
  <c r="AC47" i="1"/>
  <c r="AC45" i="1"/>
  <c r="AC43" i="1"/>
  <c r="AC41" i="1"/>
  <c r="AC39" i="1"/>
  <c r="AC38" i="1"/>
  <c r="AC36" i="1"/>
  <c r="AD83" i="1"/>
  <c r="T92" i="1"/>
  <c r="Y91" i="1"/>
  <c r="Y85" i="1"/>
  <c r="Y83" i="1"/>
  <c r="AH94" i="1"/>
  <c r="AH92" i="1" s="1"/>
  <c r="T91" i="1"/>
  <c r="AR95" i="1"/>
  <c r="AD95" i="1"/>
  <c r="Y95" i="1"/>
  <c r="AC75" i="1"/>
  <c r="AH95" i="1"/>
  <c r="AQ95" i="1" s="1"/>
  <c r="T95" i="1"/>
  <c r="AB76" i="1"/>
  <c r="AM82" i="1"/>
  <c r="AM76" i="1" s="1"/>
  <c r="Y82" i="1"/>
  <c r="S18" i="1"/>
  <c r="AM92" i="1"/>
  <c r="AN92" i="1"/>
  <c r="AR91" i="1"/>
  <c r="AH86" i="1"/>
  <c r="AQ86" i="1" s="1"/>
  <c r="AH84" i="1"/>
  <c r="AQ84" i="1" s="1"/>
  <c r="AQ61" i="1"/>
  <c r="AQ35" i="1"/>
  <c r="AQ34" i="1" s="1"/>
  <c r="Z92" i="1"/>
  <c r="AD91" i="1"/>
  <c r="T85" i="1"/>
  <c r="T83" i="1"/>
  <c r="U76" i="1"/>
  <c r="U55" i="1" s="1"/>
  <c r="U32" i="1" s="1"/>
  <c r="AD82" i="1"/>
  <c r="AR82" i="1"/>
  <c r="AB92" i="1"/>
  <c r="AP92" i="1"/>
  <c r="AI92" i="1"/>
  <c r="AR93" i="1"/>
  <c r="AN29" i="1"/>
  <c r="AL18" i="1"/>
  <c r="AL96" i="1" s="1"/>
  <c r="U92" i="1"/>
  <c r="AD93" i="1"/>
  <c r="AA18" i="1"/>
  <c r="AA96" i="1" s="1"/>
  <c r="AR94" i="1"/>
  <c r="AH85" i="1"/>
  <c r="AQ85" i="1" s="1"/>
  <c r="AH83" i="1"/>
  <c r="AQ83" i="1" s="1"/>
  <c r="AD94" i="1"/>
  <c r="T86" i="1"/>
  <c r="T84" i="1"/>
  <c r="T82" i="1"/>
  <c r="AC61" i="1"/>
  <c r="X18" i="1"/>
  <c r="X96" i="1" s="1"/>
  <c r="AC89" i="1"/>
  <c r="AC35" i="1"/>
  <c r="T31" i="1"/>
  <c r="U29" i="1"/>
  <c r="AR31" i="1"/>
  <c r="AH31" i="1"/>
  <c r="AQ31" i="1" s="1"/>
  <c r="AC25" i="1"/>
  <c r="AQ91" i="1"/>
  <c r="AQ21" i="1"/>
  <c r="S96" i="1" l="1"/>
  <c r="AO96" i="1"/>
  <c r="AD29" i="1"/>
  <c r="AD18" i="1" s="1"/>
  <c r="AQ19" i="1"/>
  <c r="AR76" i="1"/>
  <c r="AR32" i="1" s="1"/>
  <c r="AM32" i="1"/>
  <c r="AB32" i="1"/>
  <c r="AH76" i="1"/>
  <c r="AH32" i="1" s="1"/>
  <c r="AP32" i="1"/>
  <c r="AQ55" i="1"/>
  <c r="AD55" i="1"/>
  <c r="AC34" i="1"/>
  <c r="AC19" i="1"/>
  <c r="Y92" i="1"/>
  <c r="AC91" i="1"/>
  <c r="AC92" i="1"/>
  <c r="AC83" i="1"/>
  <c r="AP18" i="1"/>
  <c r="AC86" i="1"/>
  <c r="AC95" i="1"/>
  <c r="AC31" i="1"/>
  <c r="AC84" i="1"/>
  <c r="AQ94" i="1"/>
  <c r="AQ92" i="1" s="1"/>
  <c r="AC85" i="1"/>
  <c r="AI18" i="1"/>
  <c r="AI96" i="1" s="1"/>
  <c r="AB18" i="1"/>
  <c r="Z18" i="1"/>
  <c r="Z96" i="1" s="1"/>
  <c r="Y29" i="1"/>
  <c r="Y18" i="1" s="1"/>
  <c r="AN18" i="1"/>
  <c r="AN96" i="1" s="1"/>
  <c r="AM29" i="1"/>
  <c r="AM18" i="1" s="1"/>
  <c r="AM96" i="1" s="1"/>
  <c r="AR92" i="1"/>
  <c r="AQ82" i="1"/>
  <c r="AQ76" i="1" s="1"/>
  <c r="AH29" i="1"/>
  <c r="AH18" i="1" s="1"/>
  <c r="AC82" i="1"/>
  <c r="AD92" i="1"/>
  <c r="AR29" i="1"/>
  <c r="AR18" i="1" s="1"/>
  <c r="U18" i="1"/>
  <c r="U96" i="1" s="1"/>
  <c r="T29" i="1"/>
  <c r="AP96" i="1" l="1"/>
  <c r="AH96" i="1"/>
  <c r="AB96" i="1"/>
  <c r="AR96" i="1"/>
  <c r="AQ32" i="1"/>
  <c r="AD76" i="1"/>
  <c r="AD32" i="1" s="1"/>
  <c r="AD96" i="1" s="1"/>
  <c r="T76" i="1"/>
  <c r="Y76" i="1"/>
  <c r="Y55" i="1" s="1"/>
  <c r="Y32" i="1" s="1"/>
  <c r="Y96" i="1" s="1"/>
  <c r="AQ29" i="1"/>
  <c r="AQ18" i="1" s="1"/>
  <c r="T18" i="1"/>
  <c r="AC29" i="1"/>
  <c r="AC18" i="1" s="1"/>
  <c r="E95" i="1"/>
  <c r="N95" i="1" s="1"/>
  <c r="E94" i="1"/>
  <c r="E93" i="1"/>
  <c r="E91" i="1"/>
  <c r="G91" i="1" s="1"/>
  <c r="E90" i="1"/>
  <c r="E89" i="1"/>
  <c r="E88" i="1"/>
  <c r="E87" i="1"/>
  <c r="AQ96" i="1" l="1"/>
  <c r="AC55" i="1"/>
  <c r="T55" i="1"/>
  <c r="T32" i="1" s="1"/>
  <c r="T96" i="1" s="1"/>
  <c r="AC76" i="1"/>
  <c r="F91" i="1"/>
  <c r="F95" i="1"/>
  <c r="N88" i="1"/>
  <c r="F88" i="1"/>
  <c r="N90" i="1"/>
  <c r="F90" i="1"/>
  <c r="N93" i="1"/>
  <c r="E92" i="1"/>
  <c r="N87" i="1"/>
  <c r="F87" i="1"/>
  <c r="N91" i="1"/>
  <c r="N94" i="1"/>
  <c r="N89" i="1"/>
  <c r="F89" i="1"/>
  <c r="C18" i="1"/>
  <c r="AC32" i="1" l="1"/>
  <c r="AC96" i="1" s="1"/>
  <c r="N92" i="1"/>
  <c r="P25" i="1" l="1"/>
  <c r="O89" i="1"/>
  <c r="O87" i="1" l="1"/>
  <c r="O88" i="1" l="1"/>
  <c r="O90" i="1" l="1"/>
  <c r="L94" i="1" l="1"/>
  <c r="K94" i="1" l="1"/>
  <c r="L92" i="1"/>
  <c r="K93" i="1"/>
  <c r="G94" i="1"/>
  <c r="C92" i="1"/>
  <c r="C96" i="1" s="1"/>
  <c r="K92" i="1" l="1"/>
  <c r="P94" i="1"/>
  <c r="F94" i="1"/>
  <c r="O94" i="1" s="1"/>
  <c r="G93" i="1"/>
  <c r="G92" i="1" l="1"/>
  <c r="P93" i="1"/>
  <c r="P92" i="1" s="1"/>
  <c r="F93" i="1"/>
  <c r="F92" i="1" s="1"/>
  <c r="O93" i="1" l="1"/>
  <c r="O92" i="1" s="1"/>
  <c r="L91" i="1"/>
  <c r="K91" i="1" l="1"/>
  <c r="P91" i="1"/>
  <c r="O91" i="1" l="1"/>
  <c r="L18" i="1"/>
  <c r="L96" i="1" s="1"/>
  <c r="P27" i="1"/>
  <c r="E31" i="1" l="1"/>
  <c r="N31" i="1" l="1"/>
  <c r="G31" i="1"/>
  <c r="E29" i="1"/>
  <c r="K27" i="1"/>
  <c r="K26" i="1"/>
  <c r="E26" i="1"/>
  <c r="K25" i="1"/>
  <c r="P21" i="1"/>
  <c r="P19" i="1" s="1"/>
  <c r="G29" i="1" l="1"/>
  <c r="F29" i="1" s="1"/>
  <c r="N29" i="1"/>
  <c r="P31" i="1"/>
  <c r="F31" i="1"/>
  <c r="O31" i="1" s="1"/>
  <c r="F26" i="1"/>
  <c r="O26" i="1" s="1"/>
  <c r="N26" i="1"/>
  <c r="J21" i="1"/>
  <c r="J19" i="1" s="1"/>
  <c r="E25" i="1"/>
  <c r="E27" i="1"/>
  <c r="J18" i="1" l="1"/>
  <c r="J96" i="1" s="1"/>
  <c r="G18" i="1"/>
  <c r="G96" i="1" s="1"/>
  <c r="P29" i="1"/>
  <c r="P18" i="1" s="1"/>
  <c r="F25" i="1"/>
  <c r="N25" i="1"/>
  <c r="F27" i="1"/>
  <c r="O27" i="1" s="1"/>
  <c r="N27" i="1"/>
  <c r="E21" i="1"/>
  <c r="E19" i="1" s="1"/>
  <c r="M21" i="1"/>
  <c r="K21" i="1"/>
  <c r="K19" i="1" s="1"/>
  <c r="M19" i="1" l="1"/>
  <c r="O25" i="1"/>
  <c r="E18" i="1"/>
  <c r="E96" i="1" s="1"/>
  <c r="K18" i="1"/>
  <c r="O29" i="1"/>
  <c r="N21" i="1"/>
  <c r="N19" i="1" s="1"/>
  <c r="F21" i="1"/>
  <c r="F19" i="1" s="1"/>
  <c r="M18" i="1" l="1"/>
  <c r="M96" i="1" s="1"/>
  <c r="F18" i="1"/>
  <c r="F96" i="1" s="1"/>
  <c r="O21" i="1"/>
  <c r="O19" i="1" s="1"/>
  <c r="O18" i="1" l="1"/>
  <c r="N18" i="1"/>
  <c r="N96" i="1" s="1"/>
  <c r="P95" i="1" l="1"/>
  <c r="P96" i="1" s="1"/>
  <c r="K95" i="1"/>
  <c r="K96" i="1" s="1"/>
  <c r="O95" i="1" l="1"/>
  <c r="O96" i="1" s="1"/>
</calcChain>
</file>

<file path=xl/sharedStrings.xml><?xml version="1.0" encoding="utf-8"?>
<sst xmlns="http://schemas.openxmlformats.org/spreadsheetml/2006/main" count="209" uniqueCount="173">
  <si>
    <t>Потребители</t>
  </si>
  <si>
    <t>тыс.руб.</t>
  </si>
  <si>
    <t xml:space="preserve">тариф </t>
  </si>
  <si>
    <t>за счет средств городского бюджета, тыс.руб.</t>
  </si>
  <si>
    <t>за счет средств от собственных доходов, тыс.руб.</t>
  </si>
  <si>
    <t>тариф</t>
  </si>
  <si>
    <t>Образование всего:</t>
  </si>
  <si>
    <t>в т.ч.:</t>
  </si>
  <si>
    <t>Дошкольное образование:</t>
  </si>
  <si>
    <t>МАДОУ "ДС №3 г. Благовещенска"</t>
  </si>
  <si>
    <t>МАДОУ "ДС №5 г. Благовещенска"</t>
  </si>
  <si>
    <t>МАДОУ "ДС №15 г. Благовещенска"</t>
  </si>
  <si>
    <t>МАДОУ "ДС №19 г. Благовещенска"</t>
  </si>
  <si>
    <t>МАДОУ "ДС №28 г. Благовещенска"</t>
  </si>
  <si>
    <t>МАДОУ "ДС №32 г. Благовещенска"</t>
  </si>
  <si>
    <t>МАДОУ "ДС №35 г. Благовещенска"</t>
  </si>
  <si>
    <t>МАДОУ "ДС №40 г. Благовещенска"</t>
  </si>
  <si>
    <t>МАДОУ "ДС №47 г. Благовещенска"</t>
  </si>
  <si>
    <t>МАДОУ "ДС №49 г. Благовещенска"</t>
  </si>
  <si>
    <t>МАДОУ "ДС №50 г. Благовещенска"</t>
  </si>
  <si>
    <t>МАДОУ "ДС №55 г. Благовещенска"</t>
  </si>
  <si>
    <t>МАДОУ "ДС №60 г. Благовещенска"</t>
  </si>
  <si>
    <t>МАДОУ "ДС №67 г. Благовещенска"</t>
  </si>
  <si>
    <t>Общее образование всего:</t>
  </si>
  <si>
    <t>МАОУ "Школа № 5 г. Благовещенска"</t>
  </si>
  <si>
    <t>МАОУ "Лицей № 11 г. Благовещенска"</t>
  </si>
  <si>
    <t>МАОУ "Школа № 16 г. Благовещенска"</t>
  </si>
  <si>
    <t>МАОУ "Школа № 17 г. Благовещенска"</t>
  </si>
  <si>
    <t>МАОУ "Школа № 22 г. Благовещенска"</t>
  </si>
  <si>
    <t>МАОУ "Гимназия №25 г.Благовещенска"</t>
  </si>
  <si>
    <t>МАОУ "Школа № 26 г. Благовещенска"</t>
  </si>
  <si>
    <t>МАОУ "Школа № 28 г. Благовещенска"</t>
  </si>
  <si>
    <t>МАОУ "Гимназия №1 г.Благовещенска"</t>
  </si>
  <si>
    <t>МАОУ "Алексеевская гимназия г. Благовещенска"</t>
  </si>
  <si>
    <t>МАОУ "Лицей № 6 г. Благовещенска"</t>
  </si>
  <si>
    <t>МАОУ "Школа № 13 г. Благовещенска"</t>
  </si>
  <si>
    <t>Учреждения дополнительного образования всего:</t>
  </si>
  <si>
    <t>МАОУ ДО ДЮСШ №7 г.Благовещенска</t>
  </si>
  <si>
    <t xml:space="preserve">МАОУ ДО ДЮСШ №1 г.Благовещенска </t>
  </si>
  <si>
    <t>МАОУ ДО ДЮСШ №3 г.Благовещенска</t>
  </si>
  <si>
    <t>МАОУ ДО ДЮСШ №5 г.Благовещенска</t>
  </si>
  <si>
    <t>МАОУ ДО ЦЭВД г.Благовещенска</t>
  </si>
  <si>
    <t>МАОУ "Школа № 16 г. Благовещенска" (УДО)</t>
  </si>
  <si>
    <t>МАОУ "Лицей № 6 г. Благовещенска" (УДО)</t>
  </si>
  <si>
    <t>МАОУ "Школа № 17 г. Благовещенска" (УДО)</t>
  </si>
  <si>
    <t>МАОУ "Школа № 26 г. Благовещенска" (УДО)</t>
  </si>
  <si>
    <t>Культура всего:</t>
  </si>
  <si>
    <t>Образовательные  учреждения всего:</t>
  </si>
  <si>
    <t>в том числе:</t>
  </si>
  <si>
    <t>МБУДО "Центральная детская школа искусств"</t>
  </si>
  <si>
    <t>МБУДО "Художественная школа"</t>
  </si>
  <si>
    <t>МБУДО "Школа искусств с.Белогорье"</t>
  </si>
  <si>
    <t>МБУК "Муниципальная информационная библиотечная система"</t>
  </si>
  <si>
    <t>МБУК "Городской Дом культуры"</t>
  </si>
  <si>
    <t xml:space="preserve">МАУК "Общественно-культурный центр" </t>
  </si>
  <si>
    <t>в том числе:   Институтская,3 (Харбин)</t>
  </si>
  <si>
    <t xml:space="preserve">                          Калинина, 82/2</t>
  </si>
  <si>
    <t>МАОУ "Прогимназия г.Благовещенска"</t>
  </si>
  <si>
    <t>МУ "Городское управление капитального строительства"</t>
  </si>
  <si>
    <t>МКУ "Эксплуатационно-хозяйственная служба"</t>
  </si>
  <si>
    <t>МБУ ЦРМ и ОИ "Выбор"</t>
  </si>
  <si>
    <t>МУ СОК "Юность"</t>
  </si>
  <si>
    <t>МУ "Информационное агентство Город"</t>
  </si>
  <si>
    <t>ИТОГО: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</si>
  <si>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</si>
  <si>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</si>
  <si>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</si>
  <si>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</si>
  <si>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</si>
  <si>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</si>
  <si>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</si>
  <si>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</si>
  <si>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</si>
  <si>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План на 2022 год</t>
  </si>
  <si>
    <t xml:space="preserve">МКУ "Управление по делам ГОЧС" </t>
  </si>
  <si>
    <t>№</t>
  </si>
  <si>
    <t>1.1.</t>
  </si>
  <si>
    <t>1.2.</t>
  </si>
  <si>
    <t>1.3.</t>
  </si>
  <si>
    <t>1.4.</t>
  </si>
  <si>
    <t>1.1.1.</t>
  </si>
  <si>
    <t>1.1.2.</t>
  </si>
  <si>
    <t>1.1.3.</t>
  </si>
  <si>
    <t>1.1.4.</t>
  </si>
  <si>
    <t>2.1.</t>
  </si>
  <si>
    <t>2.1.2.</t>
  </si>
  <si>
    <t>2.1.1.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</si>
  <si>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</si>
  <si>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</si>
  <si>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</si>
  <si>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</si>
  <si>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</si>
  <si>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</si>
  <si>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</si>
  <si>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</si>
  <si>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</si>
  <si>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</si>
  <si>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2.1.13.</t>
  </si>
  <si>
    <t>2.1.14.</t>
  </si>
  <si>
    <t>2.1.15.</t>
  </si>
  <si>
    <t>2.1.16.</t>
  </si>
  <si>
    <t>2.1.17.</t>
  </si>
  <si>
    <t>2.1.18.</t>
  </si>
  <si>
    <t>2.1.19.</t>
  </si>
  <si>
    <t>2.1.20.</t>
  </si>
  <si>
    <t>2.2.</t>
  </si>
  <si>
    <t>2.2.1.</t>
  </si>
  <si>
    <t>2.2.2.</t>
  </si>
  <si>
    <t>2.2.3.</t>
  </si>
  <si>
    <t>2.2.4.</t>
  </si>
  <si>
    <t>2.2.5.</t>
  </si>
  <si>
    <t>2.2.6.</t>
  </si>
  <si>
    <t>2.2.7.</t>
  </si>
  <si>
    <t>2.2.8.</t>
  </si>
  <si>
    <t>2.2.9.</t>
  </si>
  <si>
    <t>2.2.10.</t>
  </si>
  <si>
    <t>2.2.11.</t>
  </si>
  <si>
    <t>2.2.12.</t>
  </si>
  <si>
    <t>2.2.13.</t>
  </si>
  <si>
    <t>2.2.14.</t>
  </si>
  <si>
    <t>2.2.15.</t>
  </si>
  <si>
    <t>2.2.16.</t>
  </si>
  <si>
    <t>2.2.17.</t>
  </si>
  <si>
    <t>2.2.18.</t>
  </si>
  <si>
    <t>2.2.19.</t>
  </si>
  <si>
    <t>2.2.20.</t>
  </si>
  <si>
    <t>2.3.</t>
  </si>
  <si>
    <t>2.3.1.</t>
  </si>
  <si>
    <t>2.3.2.</t>
  </si>
  <si>
    <t>2.3.3.</t>
  </si>
  <si>
    <t>2.3.4.</t>
  </si>
  <si>
    <t>2.3.5.</t>
  </si>
  <si>
    <t>2.3.6.</t>
  </si>
  <si>
    <t>2.3.7.</t>
  </si>
  <si>
    <t>2.3.8.</t>
  </si>
  <si>
    <t>2.3.9.</t>
  </si>
  <si>
    <t>2.3.10.</t>
  </si>
  <si>
    <t>Приложение № 1</t>
  </si>
  <si>
    <t>к постановлению администрации</t>
  </si>
  <si>
    <t>города Благовещенска</t>
  </si>
  <si>
    <t>от ___________________ № ______</t>
  </si>
  <si>
    <t>Годовые объемы потребления тепловой энергии муниципальными учреждениями, финансируемыми из городского бюджета,</t>
  </si>
  <si>
    <t>МАОУ "Школа № 12 г. Благовещенска" (УДО)</t>
  </si>
  <si>
    <t>План на 1 полугодие 2023 года</t>
  </si>
  <si>
    <t>План на 2 полугодие 2023 года</t>
  </si>
  <si>
    <t>План на 2023 год</t>
  </si>
  <si>
    <t>МАОУ "Школа № 23 г.Благовещенска" (ДС 22, 69)</t>
  </si>
  <si>
    <t>МАОУ "Школа № 24 г.Благовещенска" (ДС 45)</t>
  </si>
  <si>
    <t>МАОУ "Школа № 2 г. Благовещенска"</t>
  </si>
  <si>
    <t>МАОУ "Школа № 10 г. Благовещенска"</t>
  </si>
  <si>
    <t>МАОУ "Школа № 12 г. Благовещенска"</t>
  </si>
  <si>
    <t>МАОУ "Школа № 14 г. Благовещенска"</t>
  </si>
  <si>
    <t>МАОУ "Школа № 15 г. Благовещенска"</t>
  </si>
  <si>
    <t>МАОУ "Школа № 23 г. Благовещенска"</t>
  </si>
  <si>
    <t>МАОУ "Школа № 24 г. Благовещенска"</t>
  </si>
  <si>
    <t>МАОУ "Школа № 27 г. Благовещенска"</t>
  </si>
  <si>
    <t>Гкал</t>
  </si>
  <si>
    <t>МАДОУ "ЦРР-ДС  №68 г. Благовещенска"</t>
  </si>
  <si>
    <t>МБУДО "Музыкальная школа", в том числе:</t>
  </si>
  <si>
    <t>ул. Лазо, 44</t>
  </si>
  <si>
    <t>возмещение по ул. Лазо,41</t>
  </si>
  <si>
    <t>1 полугодие 2022 год</t>
  </si>
  <si>
    <t>2 полугодие 2022 год</t>
  </si>
  <si>
    <t>Итого на 2022 год</t>
  </si>
  <si>
    <t>План на 1 полугодие 2024 года</t>
  </si>
  <si>
    <t>План на 2 полугодие 2024 года</t>
  </si>
  <si>
    <t>План на 2024 год</t>
  </si>
  <si>
    <t>на 2022 год и плановый период 2023 и 2024 годов</t>
  </si>
  <si>
    <t>ул. Пионерская, 31</t>
  </si>
  <si>
    <t>ул. Октябрьская, 217</t>
  </si>
  <si>
    <t>МАДОУ "ЦРР-ДС №4 г.Благовещенска"</t>
  </si>
  <si>
    <t xml:space="preserve">МАДОУ "ДС №14 г. Благовещенска" </t>
  </si>
  <si>
    <t>МАУ "Спортивная школа "Центр боевых искусств"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</si>
</sst>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4" fillId="0" borderId="2" xfId="0" applyFont="1" applyFill="1" applyBorder="1" applyAlignment="1">
      <alignment wrapText="1"/>
    </xf>
    <xf numFmtId="2" fontId="4" fillId="0" borderId="2" xfId="0" applyNumberFormat="1" applyFont="1" applyFill="1" applyBorder="1" applyAlignment="1">
      <alignment wrapText="1"/>
    </xf>
    <xf numFmtId="0" fontId="6" fillId="0" borderId="0" xfId="0" applyFont="1" applyFill="1"/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/>
    <xf numFmtId="2" fontId="4" fillId="0" borderId="0" xfId="0" applyNumberFormat="1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7" fillId="0" borderId="0" xfId="0" applyFont="1" applyFill="1"/>
    <xf numFmtId="0" fontId="1" fillId="0" borderId="4" xfId="0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right"/>
    </xf>
    <xf numFmtId="0" fontId="2" fillId="0" borderId="0" xfId="0" applyFont="1" applyFill="1"/>
    <xf numFmtId="2" fontId="4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wrapText="1"/>
    </xf>
    <xf numFmtId="4" fontId="4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" fontId="4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right" wrapText="1"/>
    </xf>
    <xf numFmtId="0" fontId="2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right" vertical="top" wrapText="1"/>
    </xf>
    <xf numFmtId="166" fontId="2" fillId="0" borderId="2" xfId="0" applyNumberFormat="1" applyFont="1" applyFill="1" applyBorder="1" applyAlignment="1">
      <alignment horizontal="right"/>
    </xf>
    <xf numFmtId="0" fontId="4" fillId="0" borderId="2" xfId="0" applyFont="1" applyFill="1" applyBorder="1" applyAlignment="1">
      <alignment horizontal="right" wrapText="1"/>
    </xf>
    <xf numFmtId="165" fontId="2" fillId="0" borderId="2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/>
    <xf numFmtId="2" fontId="6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96"/>
  <sheetViews>
    <sheetView tabSelected="1" topLeftCell="A10" zoomScaleNormal="100" workbookViewId="0">
      <selection activeCell="E103" sqref="E103"/>
    </sheetView>
  </sheetViews>
  <sheetFormatPr defaultColWidth="9.109375" defaultRowHeight="15.6" x14ac:dyDescent="0.3"/>
  <cols>
    <col min="1" max="1" width="7.5546875" style="6" customWidth="1"/>
    <col min="2" max="2" width="29.5546875" style="7" customWidth="1"/>
    <col min="3" max="3" width="10.33203125" style="7" customWidth="1"/>
    <col min="4" max="4" width="9.109375" style="7" customWidth="1"/>
    <col min="5" max="5" width="13.6640625" style="7" bestFit="1" customWidth="1"/>
    <col min="6" max="6" width="11.44140625" style="7" hidden="1" customWidth="1"/>
    <col min="7" max="7" width="8.6640625" style="7" hidden="1" customWidth="1"/>
    <col min="8" max="8" width="10" style="7" customWidth="1"/>
    <col min="9" max="9" width="9.109375" style="7" customWidth="1"/>
    <col min="10" max="10" width="11.109375" style="7" customWidth="1"/>
    <col min="11" max="11" width="10.44140625" style="7" hidden="1" customWidth="1"/>
    <col min="12" max="12" width="9.33203125" style="7" hidden="1" customWidth="1"/>
    <col min="13" max="13" width="10" style="7" customWidth="1"/>
    <col min="14" max="14" width="11.44140625" style="7" customWidth="1"/>
    <col min="15" max="15" width="11.6640625" style="7" bestFit="1" customWidth="1"/>
    <col min="16" max="16" width="10.44140625" style="7" bestFit="1" customWidth="1"/>
    <col min="17" max="17" width="10.33203125" style="7" hidden="1" customWidth="1"/>
    <col min="18" max="18" width="11.33203125" style="7" hidden="1" customWidth="1"/>
    <col min="19" max="19" width="10.33203125" style="7" hidden="1" customWidth="1"/>
    <col min="20" max="20" width="11.6640625" style="7" hidden="1" customWidth="1"/>
    <col min="21" max="21" width="9.44140625" style="7" hidden="1" customWidth="1"/>
    <col min="22" max="22" width="10.33203125" style="7" hidden="1" customWidth="1"/>
    <col min="23" max="23" width="11.33203125" style="7" hidden="1" customWidth="1"/>
    <col min="24" max="25" width="10.33203125" style="7" hidden="1" customWidth="1"/>
    <col min="26" max="26" width="9.44140625" style="7" hidden="1" customWidth="1"/>
    <col min="27" max="27" width="10.33203125" style="7" bestFit="1" customWidth="1"/>
    <col min="28" max="29" width="11.5546875" style="7" bestFit="1" customWidth="1"/>
    <col min="30" max="30" width="10.44140625" style="7" bestFit="1" customWidth="1"/>
    <col min="31" max="31" width="10.33203125" style="7" hidden="1" customWidth="1"/>
    <col min="32" max="32" width="11.33203125" style="7" hidden="1" customWidth="1"/>
    <col min="33" max="33" width="10.88671875" style="7" hidden="1" customWidth="1"/>
    <col min="34" max="34" width="11.44140625" style="7" hidden="1" customWidth="1"/>
    <col min="35" max="35" width="8.88671875" style="7" hidden="1" customWidth="1"/>
    <col min="36" max="36" width="10.33203125" style="7" hidden="1" customWidth="1"/>
    <col min="37" max="37" width="11.33203125" style="7" hidden="1" customWidth="1"/>
    <col min="38" max="39" width="10.33203125" style="7" hidden="1" customWidth="1"/>
    <col min="40" max="40" width="9.44140625" style="7" hidden="1" customWidth="1"/>
    <col min="41" max="41" width="10.33203125" style="7" bestFit="1" customWidth="1"/>
    <col min="42" max="42" width="11.44140625" style="7" bestFit="1" customWidth="1"/>
    <col min="43" max="43" width="11.109375" style="7" customWidth="1"/>
    <col min="44" max="44" width="9.33203125" style="7" customWidth="1"/>
    <col min="45" max="16384" width="9.109375" style="7"/>
  </cols>
  <sheetData>
    <row r="1" spans="1:44" x14ac:dyDescent="0.3">
      <c r="AR1" s="8" t="s">
        <v>137</v>
      </c>
    </row>
    <row r="2" spans="1:44" x14ac:dyDescent="0.3">
      <c r="AR2" s="8" t="s">
        <v>138</v>
      </c>
    </row>
    <row r="3" spans="1:44" x14ac:dyDescent="0.3">
      <c r="AR3" s="8" t="s">
        <v>139</v>
      </c>
    </row>
    <row r="4" spans="1:44" x14ac:dyDescent="0.3">
      <c r="AR4" s="8" t="s">
        <v>140</v>
      </c>
    </row>
    <row r="10" spans="1:44" s="3" customFormat="1" ht="18" x14ac:dyDescent="0.35">
      <c r="A10" s="30"/>
    </row>
    <row r="11" spans="1:44" s="3" customFormat="1" ht="18" hidden="1" x14ac:dyDescent="0.35">
      <c r="A11" s="34" t="s">
        <v>141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</row>
    <row r="12" spans="1:44" s="3" customFormat="1" ht="18" hidden="1" x14ac:dyDescent="0.35">
      <c r="A12" s="35" t="s">
        <v>167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  <c r="AO12" s="35"/>
      <c r="AP12" s="35"/>
      <c r="AQ12" s="35"/>
      <c r="AR12" s="35"/>
    </row>
    <row r="13" spans="1:44" hidden="1" x14ac:dyDescent="0.3"/>
    <row r="14" spans="1:44" s="9" customFormat="1" hidden="1" x14ac:dyDescent="0.3">
      <c r="A14" s="33" t="s">
        <v>75</v>
      </c>
      <c r="B14" s="37" t="s">
        <v>0</v>
      </c>
      <c r="C14" s="36" t="s">
        <v>73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 t="s">
        <v>143</v>
      </c>
      <c r="R14" s="36"/>
      <c r="S14" s="36"/>
      <c r="T14" s="36"/>
      <c r="U14" s="36"/>
      <c r="V14" s="36" t="s">
        <v>144</v>
      </c>
      <c r="W14" s="36"/>
      <c r="X14" s="36"/>
      <c r="Y14" s="36"/>
      <c r="Z14" s="36"/>
      <c r="AA14" s="36" t="s">
        <v>145</v>
      </c>
      <c r="AB14" s="36"/>
      <c r="AC14" s="36"/>
      <c r="AD14" s="36"/>
      <c r="AE14" s="36" t="s">
        <v>164</v>
      </c>
      <c r="AF14" s="36"/>
      <c r="AG14" s="36"/>
      <c r="AH14" s="36"/>
      <c r="AI14" s="36"/>
      <c r="AJ14" s="36" t="s">
        <v>165</v>
      </c>
      <c r="AK14" s="36"/>
      <c r="AL14" s="36"/>
      <c r="AM14" s="36"/>
      <c r="AN14" s="36"/>
      <c r="AO14" s="36" t="s">
        <v>166</v>
      </c>
      <c r="AP14" s="36"/>
      <c r="AQ14" s="36"/>
      <c r="AR14" s="36"/>
    </row>
    <row r="15" spans="1:44" s="9" customFormat="1" hidden="1" x14ac:dyDescent="0.3">
      <c r="A15" s="33"/>
      <c r="B15" s="38"/>
      <c r="C15" s="36" t="s">
        <v>161</v>
      </c>
      <c r="D15" s="36"/>
      <c r="E15" s="36"/>
      <c r="F15" s="36"/>
      <c r="G15" s="36"/>
      <c r="H15" s="36" t="s">
        <v>162</v>
      </c>
      <c r="I15" s="36"/>
      <c r="J15" s="36"/>
      <c r="K15" s="36"/>
      <c r="L15" s="36"/>
      <c r="M15" s="36" t="s">
        <v>163</v>
      </c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</row>
    <row r="16" spans="1:44" s="9" customFormat="1" ht="140.4" hidden="1" x14ac:dyDescent="0.3">
      <c r="A16" s="33"/>
      <c r="B16" s="39"/>
      <c r="C16" s="31" t="s">
        <v>156</v>
      </c>
      <c r="D16" s="31" t="s">
        <v>2</v>
      </c>
      <c r="E16" s="31" t="s">
        <v>1</v>
      </c>
      <c r="F16" s="31" t="s">
        <v>3</v>
      </c>
      <c r="G16" s="31" t="s">
        <v>4</v>
      </c>
      <c r="H16" s="31" t="s">
        <v>156</v>
      </c>
      <c r="I16" s="31" t="s">
        <v>5</v>
      </c>
      <c r="J16" s="31" t="s">
        <v>1</v>
      </c>
      <c r="K16" s="31" t="s">
        <v>3</v>
      </c>
      <c r="L16" s="31" t="s">
        <v>4</v>
      </c>
      <c r="M16" s="31" t="s">
        <v>156</v>
      </c>
      <c r="N16" s="31" t="s">
        <v>1</v>
      </c>
      <c r="O16" s="31" t="s">
        <v>3</v>
      </c>
      <c r="P16" s="31" t="s">
        <v>4</v>
      </c>
      <c r="Q16" s="31" t="s">
        <v>156</v>
      </c>
      <c r="R16" s="31" t="s">
        <v>2</v>
      </c>
      <c r="S16" s="31" t="s">
        <v>1</v>
      </c>
      <c r="T16" s="31" t="s">
        <v>3</v>
      </c>
      <c r="U16" s="31" t="s">
        <v>4</v>
      </c>
      <c r="V16" s="31" t="s">
        <v>156</v>
      </c>
      <c r="W16" s="31" t="s">
        <v>5</v>
      </c>
      <c r="X16" s="31" t="s">
        <v>1</v>
      </c>
      <c r="Y16" s="31" t="s">
        <v>3</v>
      </c>
      <c r="Z16" s="31" t="s">
        <v>4</v>
      </c>
      <c r="AA16" s="31" t="s">
        <v>156</v>
      </c>
      <c r="AB16" s="31" t="s">
        <v>1</v>
      </c>
      <c r="AC16" s="31" t="s">
        <v>3</v>
      </c>
      <c r="AD16" s="31" t="s">
        <v>4</v>
      </c>
      <c r="AE16" s="31" t="s">
        <v>156</v>
      </c>
      <c r="AF16" s="31" t="s">
        <v>2</v>
      </c>
      <c r="AG16" s="31" t="s">
        <v>1</v>
      </c>
      <c r="AH16" s="31" t="s">
        <v>3</v>
      </c>
      <c r="AI16" s="31" t="s">
        <v>4</v>
      </c>
      <c r="AJ16" s="31" t="s">
        <v>156</v>
      </c>
      <c r="AK16" s="31" t="s">
        <v>5</v>
      </c>
      <c r="AL16" s="31" t="s">
        <v>1</v>
      </c>
      <c r="AM16" s="31" t="s">
        <v>3</v>
      </c>
      <c r="AN16" s="31" t="s">
        <v>4</v>
      </c>
      <c r="AO16" s="31" t="s">
        <v>156</v>
      </c>
      <c r="AP16" s="31" t="s">
        <v>1</v>
      </c>
      <c r="AQ16" s="31" t="s">
        <v>3</v>
      </c>
      <c r="AR16" s="31" t="s">
        <v>4</v>
      </c>
    </row>
    <row r="17" spans="1:48" hidden="1" x14ac:dyDescent="0.3">
      <c r="A17" s="10">
        <v>1</v>
      </c>
      <c r="B17" s="32">
        <v>2</v>
      </c>
      <c r="C17" s="21">
        <v>3</v>
      </c>
      <c r="D17" s="21">
        <v>4</v>
      </c>
      <c r="E17" s="21">
        <v>5</v>
      </c>
      <c r="F17" s="21"/>
      <c r="G17" s="31"/>
      <c r="H17" s="21">
        <v>6</v>
      </c>
      <c r="I17" s="21">
        <v>7</v>
      </c>
      <c r="J17" s="21">
        <v>8</v>
      </c>
      <c r="K17" s="21"/>
      <c r="L17" s="31"/>
      <c r="M17" s="21">
        <v>9</v>
      </c>
      <c r="N17" s="21">
        <v>10</v>
      </c>
      <c r="O17" s="21">
        <v>11</v>
      </c>
      <c r="P17" s="31">
        <v>12</v>
      </c>
      <c r="Q17" s="21"/>
      <c r="R17" s="21"/>
      <c r="S17" s="21"/>
      <c r="T17" s="21"/>
      <c r="U17" s="31"/>
      <c r="V17" s="21"/>
      <c r="W17" s="21"/>
      <c r="X17" s="21"/>
      <c r="Y17" s="21"/>
      <c r="Z17" s="31"/>
      <c r="AA17" s="21">
        <v>13</v>
      </c>
      <c r="AB17" s="21">
        <v>14</v>
      </c>
      <c r="AC17" s="21">
        <v>15</v>
      </c>
      <c r="AD17" s="31">
        <v>16</v>
      </c>
      <c r="AE17" s="21"/>
      <c r="AF17" s="21"/>
      <c r="AG17" s="21"/>
      <c r="AH17" s="21"/>
      <c r="AI17" s="31"/>
      <c r="AJ17" s="21"/>
      <c r="AK17" s="21"/>
      <c r="AL17" s="21"/>
      <c r="AM17" s="21"/>
      <c r="AN17" s="31"/>
      <c r="AO17" s="21">
        <v>17</v>
      </c>
      <c r="AP17" s="21">
        <v>18</v>
      </c>
      <c r="AQ17" s="21">
        <v>19</v>
      </c>
      <c r="AR17" s="31">
        <v>20</v>
      </c>
    </row>
    <row r="18" spans="1:48" s="13" customFormat="1" hidden="1" x14ac:dyDescent="0.3">
      <c r="A18" s="11" t="s">
        <v>64</v>
      </c>
      <c r="B18" s="4" t="s">
        <v>46</v>
      </c>
      <c r="C18" s="12">
        <f>C19+C27+C28+C29</f>
        <v>4194.1000000000004</v>
      </c>
      <c r="D18" s="12"/>
      <c r="E18" s="12">
        <f>E19+E27+E28+E29</f>
        <v>7894.3866660000003</v>
      </c>
      <c r="F18" s="12">
        <f>F19+F27+F28+F29</f>
        <v>7164.3691457200002</v>
      </c>
      <c r="G18" s="12">
        <f>G19+G27+G28+G29</f>
        <v>730.01752027999999</v>
      </c>
      <c r="H18" s="12">
        <f>H19+H27+H28+H29</f>
        <v>2315.4700000000003</v>
      </c>
      <c r="I18" s="12"/>
      <c r="J18" s="12">
        <f t="shared" ref="J18:Q18" si="0">J19+J27+J28+J29</f>
        <v>4545.7307039999996</v>
      </c>
      <c r="K18" s="12">
        <f t="shared" si="0"/>
        <v>4169.6958080000004</v>
      </c>
      <c r="L18" s="12">
        <f t="shared" si="0"/>
        <v>376.034896</v>
      </c>
      <c r="M18" s="12">
        <f t="shared" si="0"/>
        <v>6509.5700000000006</v>
      </c>
      <c r="N18" s="12">
        <f t="shared" si="0"/>
        <v>12440.11737</v>
      </c>
      <c r="O18" s="12">
        <f t="shared" si="0"/>
        <v>11334.064953720001</v>
      </c>
      <c r="P18" s="12">
        <f t="shared" si="0"/>
        <v>1106.05241628</v>
      </c>
      <c r="Q18" s="12">
        <f t="shared" si="0"/>
        <v>4194.1000000000004</v>
      </c>
      <c r="R18" s="12"/>
      <c r="S18" s="12">
        <f>S19+S27+S28+S29</f>
        <v>8233.8571200000006</v>
      </c>
      <c r="T18" s="12">
        <f>T19+T27+T28+T29</f>
        <v>7445.1578464000013</v>
      </c>
      <c r="U18" s="12">
        <f>U19+U27+U28+U29</f>
        <v>788.69927360000008</v>
      </c>
      <c r="V18" s="12">
        <f>V19+V27+V28+V29</f>
        <v>2315.4700000000003</v>
      </c>
      <c r="W18" s="12"/>
      <c r="X18" s="12">
        <f t="shared" ref="X18:AE18" si="1">X19+X27+X28+X29</f>
        <v>4727.5645630999998</v>
      </c>
      <c r="Y18" s="12">
        <f t="shared" si="1"/>
        <v>4136.6339836500001</v>
      </c>
      <c r="Z18" s="12">
        <f t="shared" si="1"/>
        <v>590.93057944999998</v>
      </c>
      <c r="AA18" s="12">
        <f t="shared" si="1"/>
        <v>6509.5700000000006</v>
      </c>
      <c r="AB18" s="12">
        <f t="shared" si="1"/>
        <v>12961.421683100001</v>
      </c>
      <c r="AC18" s="12">
        <f t="shared" si="1"/>
        <v>11581.791830050002</v>
      </c>
      <c r="AD18" s="12">
        <f t="shared" si="1"/>
        <v>1379.6298530500001</v>
      </c>
      <c r="AE18" s="12">
        <f t="shared" si="1"/>
        <v>4295.5199999999995</v>
      </c>
      <c r="AF18" s="12"/>
      <c r="AG18" s="12">
        <f>AG19+AG27+AG28+AG29</f>
        <v>8770.2920496000006</v>
      </c>
      <c r="AH18" s="12">
        <f>AH19+AH27+AH28+AH29</f>
        <v>7918.5973023999995</v>
      </c>
      <c r="AI18" s="12">
        <f>AI19+AI27+AI28+AI29</f>
        <v>851.69474719999994</v>
      </c>
      <c r="AJ18" s="12">
        <f>AJ19+AJ27+AJ28+AJ29</f>
        <v>2018.37</v>
      </c>
      <c r="AK18" s="12"/>
      <c r="AL18" s="12">
        <f t="shared" ref="AL18:AR18" si="2">AL19+AL27+AL28+AL29</f>
        <v>4285.8068579999999</v>
      </c>
      <c r="AM18" s="12">
        <f t="shared" si="2"/>
        <v>3729.544191</v>
      </c>
      <c r="AN18" s="12">
        <f t="shared" si="2"/>
        <v>556.26266699999996</v>
      </c>
      <c r="AO18" s="12">
        <f t="shared" si="2"/>
        <v>6313.8899999999994</v>
      </c>
      <c r="AP18" s="12">
        <f t="shared" si="2"/>
        <v>13056.098907600001</v>
      </c>
      <c r="AQ18" s="12">
        <f t="shared" si="2"/>
        <v>11648.141493399999</v>
      </c>
      <c r="AR18" s="12">
        <f t="shared" si="2"/>
        <v>1407.9574142000001</v>
      </c>
      <c r="AT18" s="20"/>
      <c r="AU18" s="20"/>
      <c r="AV18" s="20"/>
    </row>
    <row r="19" spans="1:48" s="13" customFormat="1" ht="31.2" hidden="1" x14ac:dyDescent="0.3">
      <c r="A19" s="11" t="s">
        <v>76</v>
      </c>
      <c r="B19" s="4" t="s">
        <v>47</v>
      </c>
      <c r="C19" s="12">
        <f>SUM(C21:C26)-C23-C24</f>
        <v>542.3599999999999</v>
      </c>
      <c r="D19" s="12"/>
      <c r="E19" s="12">
        <f t="shared" ref="E19:H19" si="3">SUM(E21:E26)-E23-E24</f>
        <v>1020.8625336</v>
      </c>
      <c r="F19" s="12">
        <f t="shared" si="3"/>
        <v>979.73515259999999</v>
      </c>
      <c r="G19" s="12">
        <f t="shared" si="3"/>
        <v>41.127381</v>
      </c>
      <c r="H19" s="12">
        <f t="shared" si="3"/>
        <v>319.46999999999997</v>
      </c>
      <c r="I19" s="12"/>
      <c r="J19" s="12">
        <f t="shared" ref="J19:Q19" si="4">SUM(J21:J26)-J23-J24</f>
        <v>627.18350399999997</v>
      </c>
      <c r="K19" s="12">
        <f t="shared" si="4"/>
        <v>590.31460800000002</v>
      </c>
      <c r="L19" s="12">
        <f t="shared" si="4"/>
        <v>36.868895999999999</v>
      </c>
      <c r="M19" s="12">
        <f t="shared" si="4"/>
        <v>861.82999999999993</v>
      </c>
      <c r="N19" s="12">
        <f t="shared" si="4"/>
        <v>1648.0460375999999</v>
      </c>
      <c r="O19" s="12">
        <f t="shared" si="4"/>
        <v>1570.0497605999999</v>
      </c>
      <c r="P19" s="12">
        <f t="shared" si="4"/>
        <v>77.996276999999992</v>
      </c>
      <c r="Q19" s="12">
        <f t="shared" si="4"/>
        <v>542.3599999999999</v>
      </c>
      <c r="R19" s="12"/>
      <c r="S19" s="12">
        <f t="shared" ref="S19:V19" si="5">SUM(S21:S26)-S23-S24</f>
        <v>1064.761152</v>
      </c>
      <c r="T19" s="12">
        <f t="shared" si="5"/>
        <v>1010.1645599999999</v>
      </c>
      <c r="U19" s="12">
        <f t="shared" si="5"/>
        <v>54.596591999999994</v>
      </c>
      <c r="V19" s="12">
        <f t="shared" si="5"/>
        <v>319.46999999999997</v>
      </c>
      <c r="W19" s="12"/>
      <c r="X19" s="12">
        <f t="shared" ref="X19:AE19" si="6">SUM(X21:X26)-X23-X24</f>
        <v>652.27148309999995</v>
      </c>
      <c r="Y19" s="12">
        <f t="shared" si="6"/>
        <v>618.1950094</v>
      </c>
      <c r="Z19" s="12">
        <f t="shared" si="6"/>
        <v>34.076473699999994</v>
      </c>
      <c r="AA19" s="12">
        <f t="shared" si="6"/>
        <v>861.82999999999993</v>
      </c>
      <c r="AB19" s="12">
        <f t="shared" si="6"/>
        <v>1717.0326351000001</v>
      </c>
      <c r="AC19" s="12">
        <f t="shared" si="6"/>
        <v>1628.3595694000001</v>
      </c>
      <c r="AD19" s="12">
        <f t="shared" si="6"/>
        <v>88.673065699999995</v>
      </c>
      <c r="AE19" s="12">
        <f t="shared" si="6"/>
        <v>542.3599999999999</v>
      </c>
      <c r="AF19" s="12"/>
      <c r="AG19" s="12">
        <f t="shared" ref="AG19:AJ19" si="7">SUM(AG21:AG26)-AG23-AG24</f>
        <v>1107.3526828000001</v>
      </c>
      <c r="AH19" s="12">
        <f t="shared" si="7"/>
        <v>1050.5721715000002</v>
      </c>
      <c r="AI19" s="12">
        <f t="shared" si="7"/>
        <v>56.780511300000001</v>
      </c>
      <c r="AJ19" s="12">
        <f t="shared" si="7"/>
        <v>319.46999999999997</v>
      </c>
      <c r="AK19" s="12"/>
      <c r="AL19" s="12">
        <f t="shared" ref="AL19:AR19" si="8">SUM(AL21:AL26)-AL23-AL24</f>
        <v>678.36259800000005</v>
      </c>
      <c r="AM19" s="12">
        <f t="shared" si="8"/>
        <v>642.92305199999998</v>
      </c>
      <c r="AN19" s="12">
        <f t="shared" si="8"/>
        <v>35.439546000000007</v>
      </c>
      <c r="AO19" s="12">
        <f t="shared" si="8"/>
        <v>861.82999999999993</v>
      </c>
      <c r="AP19" s="12">
        <f t="shared" si="8"/>
        <v>1785.7152808000001</v>
      </c>
      <c r="AQ19" s="12">
        <f t="shared" si="8"/>
        <v>1693.4952234999998</v>
      </c>
      <c r="AR19" s="12">
        <f t="shared" si="8"/>
        <v>92.220057300000008</v>
      </c>
      <c r="AT19" s="20"/>
      <c r="AU19" s="20"/>
      <c r="AV19" s="20"/>
    </row>
    <row r="20" spans="1:48" hidden="1" x14ac:dyDescent="0.3">
      <c r="A20" s="14"/>
      <c r="B20" s="15" t="s">
        <v>48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T20" s="20"/>
      <c r="AU20" s="20"/>
      <c r="AV20" s="20"/>
    </row>
    <row r="21" spans="1:48" ht="31.2" hidden="1" x14ac:dyDescent="0.3">
      <c r="A21" s="14" t="s">
        <v>80</v>
      </c>
      <c r="B21" s="1" t="s">
        <v>49</v>
      </c>
      <c r="C21" s="16">
        <v>154.94</v>
      </c>
      <c r="D21" s="16">
        <v>1882.26</v>
      </c>
      <c r="E21" s="16">
        <f>C21*D21/1000</f>
        <v>291.63736440000002</v>
      </c>
      <c r="F21" s="16">
        <f>E21-G21</f>
        <v>262.6882056</v>
      </c>
      <c r="G21" s="16">
        <f>15.38*D21/1000</f>
        <v>28.949158799999999</v>
      </c>
      <c r="H21" s="16">
        <v>86.42</v>
      </c>
      <c r="I21" s="16">
        <v>1963.2</v>
      </c>
      <c r="J21" s="16">
        <f>H21*I21/1000</f>
        <v>169.65974400000002</v>
      </c>
      <c r="K21" s="16">
        <f>J21-L21</f>
        <v>145.49275200000002</v>
      </c>
      <c r="L21" s="16">
        <f>12.31*I21/1000</f>
        <v>24.166992</v>
      </c>
      <c r="M21" s="16">
        <f>C21+H21</f>
        <v>241.36</v>
      </c>
      <c r="N21" s="16">
        <f>E21+J21</f>
        <v>461.29710840000007</v>
      </c>
      <c r="O21" s="16">
        <f>F21+K21</f>
        <v>408.18095760000006</v>
      </c>
      <c r="P21" s="16">
        <f>G21+L21</f>
        <v>53.1161508</v>
      </c>
      <c r="Q21" s="16">
        <f>C21</f>
        <v>154.94</v>
      </c>
      <c r="R21" s="16">
        <v>1963.2</v>
      </c>
      <c r="S21" s="16">
        <f>Q21*R21/1000</f>
        <v>304.17820799999998</v>
      </c>
      <c r="T21" s="16">
        <f>S21-U21</f>
        <v>270.50932799999998</v>
      </c>
      <c r="U21" s="16">
        <f>17.15*R21/1000</f>
        <v>33.668879999999994</v>
      </c>
      <c r="V21" s="16">
        <f>H21</f>
        <v>86.42</v>
      </c>
      <c r="W21" s="16">
        <v>2041.73</v>
      </c>
      <c r="X21" s="16">
        <f>V21*W21/1000</f>
        <v>176.44630660000001</v>
      </c>
      <c r="Y21" s="16">
        <f>X21-Z21</f>
        <v>155.4369049</v>
      </c>
      <c r="Z21" s="16">
        <f>10.29*W21/1000</f>
        <v>21.009401699999998</v>
      </c>
      <c r="AA21" s="16">
        <f>Q21+V21</f>
        <v>241.36</v>
      </c>
      <c r="AB21" s="16">
        <f>S21+X21</f>
        <v>480.6245146</v>
      </c>
      <c r="AC21" s="16">
        <f>T21+Y21</f>
        <v>425.94623289999998</v>
      </c>
      <c r="AD21" s="16">
        <f>U21+Z21</f>
        <v>54.678281699999992</v>
      </c>
      <c r="AE21" s="16">
        <f>C21</f>
        <v>154.94</v>
      </c>
      <c r="AF21" s="16">
        <v>2041.73</v>
      </c>
      <c r="AG21" s="16">
        <f>AE21*AF21/1000</f>
        <v>316.34564620000003</v>
      </c>
      <c r="AH21" s="16">
        <f>AG21-AI21</f>
        <v>281.32997670000003</v>
      </c>
      <c r="AI21" s="16">
        <f>17.15*AF21/1000</f>
        <v>35.015669499999994</v>
      </c>
      <c r="AJ21" s="16">
        <f>H21</f>
        <v>86.42</v>
      </c>
      <c r="AK21" s="16">
        <v>2123.4</v>
      </c>
      <c r="AL21" s="16">
        <f>AJ21*AK21/1000</f>
        <v>183.50422800000001</v>
      </c>
      <c r="AM21" s="16">
        <f>AL21-AN21</f>
        <v>161.65444200000002</v>
      </c>
      <c r="AN21" s="16">
        <f>10.29*AK21/1000</f>
        <v>21.849786000000002</v>
      </c>
      <c r="AO21" s="16">
        <f>AE21+AJ21</f>
        <v>241.36</v>
      </c>
      <c r="AP21" s="16">
        <f>AG21+AL21</f>
        <v>499.84987420000004</v>
      </c>
      <c r="AQ21" s="16">
        <f>AH21+AM21</f>
        <v>442.98441870000005</v>
      </c>
      <c r="AR21" s="16">
        <f>AI21+AN21</f>
        <v>56.865455499999996</v>
      </c>
      <c r="AT21" s="20"/>
      <c r="AU21" s="20"/>
      <c r="AV21" s="20"/>
    </row>
    <row r="22" spans="1:48" ht="31.2" hidden="1" x14ac:dyDescent="0.3">
      <c r="A22" s="14" t="s">
        <v>81</v>
      </c>
      <c r="B22" s="1" t="s">
        <v>158</v>
      </c>
      <c r="C22" s="16">
        <f>C23+C24</f>
        <v>81.16</v>
      </c>
      <c r="D22" s="16"/>
      <c r="E22" s="16">
        <f t="shared" ref="E22:G22" si="9">E23+E24</f>
        <v>152.76422159999998</v>
      </c>
      <c r="F22" s="16">
        <f t="shared" si="9"/>
        <v>152.76422159999998</v>
      </c>
      <c r="G22" s="16">
        <f t="shared" si="9"/>
        <v>0</v>
      </c>
      <c r="H22" s="16">
        <f>H23+H24</f>
        <v>88.11</v>
      </c>
      <c r="I22" s="16"/>
      <c r="J22" s="16">
        <f t="shared" ref="J22:K22" si="10">J23+J24</f>
        <v>172.977552</v>
      </c>
      <c r="K22" s="16">
        <f t="shared" si="10"/>
        <v>172.977552</v>
      </c>
      <c r="L22" s="16"/>
      <c r="M22" s="16">
        <f t="shared" ref="M22:P22" si="11">M23+M24</f>
        <v>169.27</v>
      </c>
      <c r="N22" s="16">
        <f t="shared" si="11"/>
        <v>325.74177359999999</v>
      </c>
      <c r="O22" s="16">
        <f t="shared" si="11"/>
        <v>325.74177359999999</v>
      </c>
      <c r="P22" s="16">
        <f t="shared" si="11"/>
        <v>0</v>
      </c>
      <c r="Q22" s="16">
        <f>Q23+Q24</f>
        <v>81.16</v>
      </c>
      <c r="R22" s="16"/>
      <c r="S22" s="16">
        <f t="shared" ref="S22:T22" si="12">S23+S24</f>
        <v>159.33331199999998</v>
      </c>
      <c r="T22" s="16">
        <f t="shared" si="12"/>
        <v>159.33331199999998</v>
      </c>
      <c r="U22" s="16"/>
      <c r="V22" s="16">
        <f t="shared" ref="V22:X22" si="13">V23+V24</f>
        <v>88.11</v>
      </c>
      <c r="W22" s="16"/>
      <c r="X22" s="16">
        <f t="shared" si="13"/>
        <v>179.89683029999998</v>
      </c>
      <c r="Y22" s="16">
        <f>Y23+Y24</f>
        <v>179.89683029999998</v>
      </c>
      <c r="Z22" s="16"/>
      <c r="AA22" s="16">
        <f t="shared" ref="AA22:AE22" si="14">AA23+AA24</f>
        <v>169.27</v>
      </c>
      <c r="AB22" s="16">
        <f t="shared" si="14"/>
        <v>339.23014230000001</v>
      </c>
      <c r="AC22" s="16">
        <f t="shared" si="14"/>
        <v>339.23014230000001</v>
      </c>
      <c r="AD22" s="16">
        <f t="shared" si="14"/>
        <v>0</v>
      </c>
      <c r="AE22" s="16">
        <f t="shared" si="14"/>
        <v>81.16</v>
      </c>
      <c r="AF22" s="16"/>
      <c r="AG22" s="16">
        <f t="shared" ref="AG22:AH22" si="15">AG23+AG24</f>
        <v>165.70680680000001</v>
      </c>
      <c r="AH22" s="16">
        <f t="shared" si="15"/>
        <v>165.70680680000001</v>
      </c>
      <c r="AI22" s="16"/>
      <c r="AJ22" s="16">
        <f>AJ23+AJ24</f>
        <v>88.11</v>
      </c>
      <c r="AK22" s="16"/>
      <c r="AL22" s="16">
        <f t="shared" ref="AL22:AM22" si="16">AL23+AL24</f>
        <v>187.09277400000002</v>
      </c>
      <c r="AM22" s="16">
        <f t="shared" si="16"/>
        <v>187.09277400000002</v>
      </c>
      <c r="AN22" s="16"/>
      <c r="AO22" s="16">
        <f t="shared" ref="AO22:AR22" si="17">AO23+AO24</f>
        <v>169.27</v>
      </c>
      <c r="AP22" s="16">
        <f t="shared" si="17"/>
        <v>352.7995808</v>
      </c>
      <c r="AQ22" s="16">
        <f t="shared" si="17"/>
        <v>352.7995808</v>
      </c>
      <c r="AR22" s="16">
        <f t="shared" si="17"/>
        <v>0</v>
      </c>
      <c r="AT22" s="20"/>
      <c r="AU22" s="20"/>
      <c r="AV22" s="20"/>
    </row>
    <row r="23" spans="1:48" hidden="1" x14ac:dyDescent="0.3">
      <c r="A23" s="14"/>
      <c r="B23" s="22" t="s">
        <v>159</v>
      </c>
      <c r="C23" s="16">
        <v>26.72</v>
      </c>
      <c r="D23" s="16">
        <v>1882.26</v>
      </c>
      <c r="E23" s="16">
        <f t="shared" ref="E23:E24" si="18">C23*D23/1000</f>
        <v>50.293987199999997</v>
      </c>
      <c r="F23" s="16">
        <f t="shared" ref="F23:F28" si="19">E23-G23</f>
        <v>50.293987199999997</v>
      </c>
      <c r="G23" s="16"/>
      <c r="H23" s="16">
        <v>63.93</v>
      </c>
      <c r="I23" s="16">
        <v>1963.2</v>
      </c>
      <c r="J23" s="16">
        <f t="shared" ref="J23:J24" si="20">H23*I23/1000</f>
        <v>125.50737600000001</v>
      </c>
      <c r="K23" s="16">
        <f t="shared" ref="K23:K28" si="21">J23-L23</f>
        <v>125.50737600000001</v>
      </c>
      <c r="L23" s="16"/>
      <c r="M23" s="16">
        <f t="shared" ref="M23:M31" si="22">C23+H23</f>
        <v>90.65</v>
      </c>
      <c r="N23" s="16">
        <f t="shared" ref="N23:N31" si="23">E23+J23</f>
        <v>175.8013632</v>
      </c>
      <c r="O23" s="16">
        <f t="shared" ref="O23:O31" si="24">F23+K23</f>
        <v>175.8013632</v>
      </c>
      <c r="P23" s="16">
        <f t="shared" ref="P23:P31" si="25">G23+L23</f>
        <v>0</v>
      </c>
      <c r="Q23" s="16">
        <f t="shared" ref="Q23:Q31" si="26">C23</f>
        <v>26.72</v>
      </c>
      <c r="R23" s="16">
        <v>1963.2</v>
      </c>
      <c r="S23" s="16">
        <f t="shared" ref="S23:S24" si="27">Q23*R23/1000</f>
        <v>52.456703999999995</v>
      </c>
      <c r="T23" s="16">
        <f t="shared" ref="T23:T24" si="28">S23-U23</f>
        <v>52.456703999999995</v>
      </c>
      <c r="U23" s="16"/>
      <c r="V23" s="16">
        <f t="shared" ref="V23:V31" si="29">H23</f>
        <v>63.93</v>
      </c>
      <c r="W23" s="16">
        <v>2041.73</v>
      </c>
      <c r="X23" s="16">
        <f t="shared" ref="X23:X24" si="30">V23*W23/1000</f>
        <v>130.52779889999999</v>
      </c>
      <c r="Y23" s="16">
        <f t="shared" ref="Y23:Y24" si="31">X23-Z23</f>
        <v>130.52779889999999</v>
      </c>
      <c r="Z23" s="16"/>
      <c r="AA23" s="16">
        <f t="shared" ref="AA23:AA31" si="32">Q23+V23</f>
        <v>90.65</v>
      </c>
      <c r="AB23" s="16">
        <f t="shared" ref="AB23:AB31" si="33">S23+X23</f>
        <v>182.9845029</v>
      </c>
      <c r="AC23" s="16">
        <f t="shared" ref="AC23:AC31" si="34">T23+Y23</f>
        <v>182.9845029</v>
      </c>
      <c r="AD23" s="16">
        <f t="shared" ref="AD23:AD31" si="35">U23+Z23</f>
        <v>0</v>
      </c>
      <c r="AE23" s="16">
        <f t="shared" ref="AE23:AE31" si="36">C23</f>
        <v>26.72</v>
      </c>
      <c r="AF23" s="16">
        <v>2041.73</v>
      </c>
      <c r="AG23" s="16">
        <f t="shared" ref="AG23:AG24" si="37">AE23*AF23/1000</f>
        <v>54.5550256</v>
      </c>
      <c r="AH23" s="16">
        <f t="shared" ref="AH23:AH24" si="38">AG23-AI23</f>
        <v>54.5550256</v>
      </c>
      <c r="AI23" s="16"/>
      <c r="AJ23" s="16">
        <f t="shared" ref="AJ23:AJ31" si="39">H23</f>
        <v>63.93</v>
      </c>
      <c r="AK23" s="16">
        <v>2123.4</v>
      </c>
      <c r="AL23" s="16">
        <f t="shared" ref="AL23:AL24" si="40">AJ23*AK23/1000</f>
        <v>135.74896200000001</v>
      </c>
      <c r="AM23" s="16">
        <f t="shared" ref="AM23:AM24" si="41">AL23-AN23</f>
        <v>135.74896200000001</v>
      </c>
      <c r="AN23" s="16"/>
      <c r="AO23" s="16">
        <f t="shared" ref="AO23:AO31" si="42">AE23+AJ23</f>
        <v>90.65</v>
      </c>
      <c r="AP23" s="16">
        <f t="shared" ref="AP23:AP31" si="43">AG23+AL23</f>
        <v>190.3039876</v>
      </c>
      <c r="AQ23" s="16">
        <f t="shared" ref="AQ23:AQ31" si="44">AH23+AM23</f>
        <v>190.3039876</v>
      </c>
      <c r="AR23" s="16">
        <f t="shared" ref="AR23:AR31" si="45">AI23+AN23</f>
        <v>0</v>
      </c>
      <c r="AT23" s="20"/>
      <c r="AU23" s="20"/>
      <c r="AV23" s="20"/>
    </row>
    <row r="24" spans="1:48" hidden="1" x14ac:dyDescent="0.3">
      <c r="A24" s="14"/>
      <c r="B24" s="22" t="s">
        <v>160</v>
      </c>
      <c r="C24" s="16">
        <v>54.44</v>
      </c>
      <c r="D24" s="16">
        <v>1882.26</v>
      </c>
      <c r="E24" s="16">
        <f t="shared" si="18"/>
        <v>102.4702344</v>
      </c>
      <c r="F24" s="16">
        <f t="shared" si="19"/>
        <v>102.4702344</v>
      </c>
      <c r="G24" s="16"/>
      <c r="H24" s="16">
        <v>24.18</v>
      </c>
      <c r="I24" s="16">
        <v>1963.2</v>
      </c>
      <c r="J24" s="16">
        <f t="shared" si="20"/>
        <v>47.470176000000002</v>
      </c>
      <c r="K24" s="16">
        <f t="shared" si="21"/>
        <v>47.470176000000002</v>
      </c>
      <c r="L24" s="16"/>
      <c r="M24" s="16">
        <f t="shared" si="22"/>
        <v>78.62</v>
      </c>
      <c r="N24" s="16">
        <f t="shared" si="23"/>
        <v>149.94041039999999</v>
      </c>
      <c r="O24" s="16">
        <f t="shared" si="24"/>
        <v>149.94041039999999</v>
      </c>
      <c r="P24" s="16">
        <f t="shared" si="25"/>
        <v>0</v>
      </c>
      <c r="Q24" s="16">
        <f t="shared" si="26"/>
        <v>54.44</v>
      </c>
      <c r="R24" s="16">
        <v>1963.2</v>
      </c>
      <c r="S24" s="16">
        <f t="shared" si="27"/>
        <v>106.87660799999999</v>
      </c>
      <c r="T24" s="16">
        <f t="shared" si="28"/>
        <v>106.87660799999999</v>
      </c>
      <c r="U24" s="16"/>
      <c r="V24" s="16">
        <f t="shared" si="29"/>
        <v>24.18</v>
      </c>
      <c r="W24" s="16">
        <v>2041.73</v>
      </c>
      <c r="X24" s="16">
        <f t="shared" si="30"/>
        <v>49.369031399999997</v>
      </c>
      <c r="Y24" s="16">
        <f t="shared" si="31"/>
        <v>49.369031399999997</v>
      </c>
      <c r="Z24" s="16"/>
      <c r="AA24" s="16">
        <f t="shared" si="32"/>
        <v>78.62</v>
      </c>
      <c r="AB24" s="16">
        <f t="shared" si="33"/>
        <v>156.24563939999999</v>
      </c>
      <c r="AC24" s="16">
        <f t="shared" si="34"/>
        <v>156.24563939999999</v>
      </c>
      <c r="AD24" s="16">
        <f t="shared" si="35"/>
        <v>0</v>
      </c>
      <c r="AE24" s="16">
        <f t="shared" si="36"/>
        <v>54.44</v>
      </c>
      <c r="AF24" s="16">
        <v>2041.73</v>
      </c>
      <c r="AG24" s="16">
        <f t="shared" si="37"/>
        <v>111.1517812</v>
      </c>
      <c r="AH24" s="16">
        <f t="shared" si="38"/>
        <v>111.1517812</v>
      </c>
      <c r="AI24" s="16"/>
      <c r="AJ24" s="16">
        <f t="shared" si="39"/>
        <v>24.18</v>
      </c>
      <c r="AK24" s="16">
        <v>2123.4</v>
      </c>
      <c r="AL24" s="16">
        <f t="shared" si="40"/>
        <v>51.343812</v>
      </c>
      <c r="AM24" s="16">
        <f t="shared" si="41"/>
        <v>51.343812</v>
      </c>
      <c r="AN24" s="16"/>
      <c r="AO24" s="16">
        <f t="shared" si="42"/>
        <v>78.62</v>
      </c>
      <c r="AP24" s="16">
        <f t="shared" si="43"/>
        <v>162.4955932</v>
      </c>
      <c r="AQ24" s="16">
        <f t="shared" si="44"/>
        <v>162.4955932</v>
      </c>
      <c r="AR24" s="16">
        <f t="shared" si="45"/>
        <v>0</v>
      </c>
      <c r="AT24" s="20"/>
      <c r="AU24" s="20"/>
      <c r="AV24" s="20"/>
    </row>
    <row r="25" spans="1:48" ht="31.2" hidden="1" x14ac:dyDescent="0.3">
      <c r="A25" s="14" t="s">
        <v>82</v>
      </c>
      <c r="B25" s="1" t="s">
        <v>50</v>
      </c>
      <c r="C25" s="16">
        <v>191.38</v>
      </c>
      <c r="D25" s="16">
        <v>1882.26</v>
      </c>
      <c r="E25" s="16">
        <f t="shared" ref="E25:E26" si="46">C25*D25/1000</f>
        <v>360.22691879999996</v>
      </c>
      <c r="F25" s="16">
        <f t="shared" si="19"/>
        <v>348.04869659999997</v>
      </c>
      <c r="G25" s="16">
        <f>6.47*D25/1000</f>
        <v>12.1782222</v>
      </c>
      <c r="H25" s="16">
        <v>84.83</v>
      </c>
      <c r="I25" s="16">
        <v>1963.2</v>
      </c>
      <c r="J25" s="16">
        <f t="shared" ref="J25:J31" si="47">H25*I25/1000</f>
        <v>166.53825599999999</v>
      </c>
      <c r="K25" s="16">
        <f t="shared" si="21"/>
        <v>153.83635199999998</v>
      </c>
      <c r="L25" s="16">
        <f>6.47*I25/1000</f>
        <v>12.701904000000001</v>
      </c>
      <c r="M25" s="16">
        <f t="shared" si="22"/>
        <v>276.20999999999998</v>
      </c>
      <c r="N25" s="16">
        <f t="shared" si="23"/>
        <v>526.76517479999995</v>
      </c>
      <c r="O25" s="16">
        <f t="shared" si="24"/>
        <v>501.88504859999995</v>
      </c>
      <c r="P25" s="16">
        <f t="shared" si="25"/>
        <v>24.880126199999999</v>
      </c>
      <c r="Q25" s="16">
        <f t="shared" si="26"/>
        <v>191.38</v>
      </c>
      <c r="R25" s="16">
        <v>1963.2</v>
      </c>
      <c r="S25" s="16">
        <f t="shared" ref="S25:S26" si="48">Q25*R25/1000</f>
        <v>375.71721600000001</v>
      </c>
      <c r="T25" s="16">
        <f>S25-U25</f>
        <v>354.78950400000002</v>
      </c>
      <c r="U25" s="16">
        <f>10.66*R25/1000</f>
        <v>20.927712</v>
      </c>
      <c r="V25" s="16">
        <f t="shared" si="29"/>
        <v>84.83</v>
      </c>
      <c r="W25" s="16">
        <v>2041.73</v>
      </c>
      <c r="X25" s="16">
        <f t="shared" ref="X25:X28" si="49">V25*W25/1000</f>
        <v>173.19995589999999</v>
      </c>
      <c r="Y25" s="16">
        <f>X25-Z25</f>
        <v>160.1328839</v>
      </c>
      <c r="Z25" s="16">
        <f>6.4*W25/1000</f>
        <v>13.067072</v>
      </c>
      <c r="AA25" s="16">
        <f t="shared" si="32"/>
        <v>276.20999999999998</v>
      </c>
      <c r="AB25" s="16">
        <f t="shared" si="33"/>
        <v>548.91717189999997</v>
      </c>
      <c r="AC25" s="16">
        <f t="shared" si="34"/>
        <v>514.92238789999999</v>
      </c>
      <c r="AD25" s="16">
        <f t="shared" si="35"/>
        <v>33.994783999999996</v>
      </c>
      <c r="AE25" s="16">
        <f t="shared" si="36"/>
        <v>191.38</v>
      </c>
      <c r="AF25" s="16">
        <v>2041.73</v>
      </c>
      <c r="AG25" s="16">
        <f t="shared" ref="AG25:AG26" si="50">AE25*AF25/1000</f>
        <v>390.74628739999997</v>
      </c>
      <c r="AH25" s="16">
        <f t="shared" ref="AH25:AH26" si="51">AG25-AI25</f>
        <v>368.98144559999997</v>
      </c>
      <c r="AI25" s="16">
        <f>10.66*AF25/1000</f>
        <v>21.764841800000003</v>
      </c>
      <c r="AJ25" s="16">
        <f t="shared" si="39"/>
        <v>84.83</v>
      </c>
      <c r="AK25" s="16">
        <v>2123.4</v>
      </c>
      <c r="AL25" s="16">
        <f t="shared" ref="AL25:AL28" si="52">AJ25*AK25/1000</f>
        <v>180.12802199999999</v>
      </c>
      <c r="AM25" s="16">
        <f>AL25-AN25</f>
        <v>166.53826199999997</v>
      </c>
      <c r="AN25" s="16">
        <f>6.4*AK25/1000</f>
        <v>13.589760000000002</v>
      </c>
      <c r="AO25" s="16">
        <f t="shared" si="42"/>
        <v>276.20999999999998</v>
      </c>
      <c r="AP25" s="16">
        <f t="shared" si="43"/>
        <v>570.8743093999999</v>
      </c>
      <c r="AQ25" s="16">
        <f t="shared" si="44"/>
        <v>535.51970759999995</v>
      </c>
      <c r="AR25" s="16">
        <f t="shared" si="45"/>
        <v>35.354601800000005</v>
      </c>
      <c r="AT25" s="20"/>
      <c r="AU25" s="20"/>
      <c r="AV25" s="20"/>
    </row>
    <row r="26" spans="1:48" ht="31.2" hidden="1" x14ac:dyDescent="0.3">
      <c r="A26" s="14" t="s">
        <v>83</v>
      </c>
      <c r="B26" s="1" t="s">
        <v>51</v>
      </c>
      <c r="C26" s="16">
        <v>114.88</v>
      </c>
      <c r="D26" s="16">
        <v>1882.26</v>
      </c>
      <c r="E26" s="16">
        <f t="shared" si="46"/>
        <v>216.2340288</v>
      </c>
      <c r="F26" s="16">
        <f t="shared" si="19"/>
        <v>216.2340288</v>
      </c>
      <c r="G26" s="16"/>
      <c r="H26" s="16">
        <v>60.11</v>
      </c>
      <c r="I26" s="16">
        <v>1963.2</v>
      </c>
      <c r="J26" s="16">
        <f t="shared" si="47"/>
        <v>118.007952</v>
      </c>
      <c r="K26" s="16">
        <f t="shared" si="21"/>
        <v>118.007952</v>
      </c>
      <c r="L26" s="16"/>
      <c r="M26" s="16">
        <f t="shared" si="22"/>
        <v>174.99</v>
      </c>
      <c r="N26" s="16">
        <f t="shared" si="23"/>
        <v>334.24198080000002</v>
      </c>
      <c r="O26" s="16">
        <f t="shared" si="24"/>
        <v>334.24198080000002</v>
      </c>
      <c r="P26" s="16">
        <f t="shared" si="25"/>
        <v>0</v>
      </c>
      <c r="Q26" s="16">
        <f t="shared" si="26"/>
        <v>114.88</v>
      </c>
      <c r="R26" s="16">
        <v>1963.2</v>
      </c>
      <c r="S26" s="16">
        <f t="shared" si="48"/>
        <v>225.53241599999998</v>
      </c>
      <c r="T26" s="16">
        <f>S26-U26</f>
        <v>225.53241599999998</v>
      </c>
      <c r="U26" s="16"/>
      <c r="V26" s="16">
        <f t="shared" si="29"/>
        <v>60.11</v>
      </c>
      <c r="W26" s="16">
        <v>2041.73</v>
      </c>
      <c r="X26" s="16">
        <f t="shared" si="49"/>
        <v>122.7283903</v>
      </c>
      <c r="Y26" s="16">
        <f>X26-Z26</f>
        <v>122.7283903</v>
      </c>
      <c r="Z26" s="16"/>
      <c r="AA26" s="16">
        <f t="shared" si="32"/>
        <v>174.99</v>
      </c>
      <c r="AB26" s="16">
        <f t="shared" si="33"/>
        <v>348.26080630000001</v>
      </c>
      <c r="AC26" s="16">
        <f t="shared" si="34"/>
        <v>348.26080630000001</v>
      </c>
      <c r="AD26" s="16">
        <f t="shared" si="35"/>
        <v>0</v>
      </c>
      <c r="AE26" s="16">
        <f t="shared" si="36"/>
        <v>114.88</v>
      </c>
      <c r="AF26" s="16">
        <v>2041.73</v>
      </c>
      <c r="AG26" s="16">
        <f t="shared" si="50"/>
        <v>234.55394240000001</v>
      </c>
      <c r="AH26" s="16">
        <f t="shared" si="51"/>
        <v>234.55394240000001</v>
      </c>
      <c r="AI26" s="16"/>
      <c r="AJ26" s="16">
        <f t="shared" si="39"/>
        <v>60.11</v>
      </c>
      <c r="AK26" s="16">
        <v>2123.4</v>
      </c>
      <c r="AL26" s="16">
        <f t="shared" si="52"/>
        <v>127.637574</v>
      </c>
      <c r="AM26" s="16">
        <f>AL26-AN26</f>
        <v>127.637574</v>
      </c>
      <c r="AN26" s="16"/>
      <c r="AO26" s="16">
        <f t="shared" si="42"/>
        <v>174.99</v>
      </c>
      <c r="AP26" s="16">
        <f t="shared" si="43"/>
        <v>362.19151640000001</v>
      </c>
      <c r="AQ26" s="16">
        <f t="shared" si="44"/>
        <v>362.19151640000001</v>
      </c>
      <c r="AR26" s="16">
        <f t="shared" si="45"/>
        <v>0</v>
      </c>
      <c r="AT26" s="20"/>
      <c r="AU26" s="20"/>
      <c r="AV26" s="20"/>
    </row>
    <row r="27" spans="1:48" s="13" customFormat="1" ht="46.8" hidden="1" x14ac:dyDescent="0.3">
      <c r="A27" s="11" t="s">
        <v>77</v>
      </c>
      <c r="B27" s="4" t="s">
        <v>52</v>
      </c>
      <c r="C27" s="12">
        <v>450.98</v>
      </c>
      <c r="D27" s="16">
        <v>1882.26</v>
      </c>
      <c r="E27" s="12">
        <f>C27*D27/1000</f>
        <v>848.86161479999998</v>
      </c>
      <c r="F27" s="12">
        <f t="shared" si="19"/>
        <v>804.15793980000001</v>
      </c>
      <c r="G27" s="12">
        <f>23.75*D27/1000</f>
        <v>44.703675000000004</v>
      </c>
      <c r="H27" s="12">
        <v>283.66000000000003</v>
      </c>
      <c r="I27" s="16">
        <v>1963.2</v>
      </c>
      <c r="J27" s="12">
        <f t="shared" si="47"/>
        <v>556.88131199999998</v>
      </c>
      <c r="K27" s="12">
        <f t="shared" si="21"/>
        <v>510.255312</v>
      </c>
      <c r="L27" s="12">
        <f>23.75*I27/1000</f>
        <v>46.625999999999998</v>
      </c>
      <c r="M27" s="12">
        <f t="shared" si="22"/>
        <v>734.6400000000001</v>
      </c>
      <c r="N27" s="12">
        <f t="shared" si="23"/>
        <v>1405.7429268000001</v>
      </c>
      <c r="O27" s="12">
        <f t="shared" si="24"/>
        <v>1314.4132518000001</v>
      </c>
      <c r="P27" s="12">
        <f t="shared" si="25"/>
        <v>91.329675000000009</v>
      </c>
      <c r="Q27" s="12">
        <f t="shared" si="26"/>
        <v>450.98</v>
      </c>
      <c r="R27" s="16">
        <v>1963.2</v>
      </c>
      <c r="S27" s="12">
        <f>Q27*R27/1000</f>
        <v>885.36393600000008</v>
      </c>
      <c r="T27" s="12">
        <f>S27-U27</f>
        <v>834.69374400000004</v>
      </c>
      <c r="U27" s="12">
        <f>25.81*R27/1000</f>
        <v>50.670191999999993</v>
      </c>
      <c r="V27" s="12">
        <f t="shared" si="29"/>
        <v>283.66000000000003</v>
      </c>
      <c r="W27" s="16">
        <v>2041.73</v>
      </c>
      <c r="X27" s="12">
        <f t="shared" si="49"/>
        <v>579.15713180000012</v>
      </c>
      <c r="Y27" s="12">
        <f>X27-Z27</f>
        <v>526.46008050000012</v>
      </c>
      <c r="Z27" s="12">
        <f>25.81*W27/1000</f>
        <v>52.697051299999998</v>
      </c>
      <c r="AA27" s="12">
        <f t="shared" si="32"/>
        <v>734.6400000000001</v>
      </c>
      <c r="AB27" s="12">
        <f t="shared" si="33"/>
        <v>1464.5210678000003</v>
      </c>
      <c r="AC27" s="12">
        <f t="shared" si="34"/>
        <v>1361.1538245000002</v>
      </c>
      <c r="AD27" s="12">
        <f t="shared" si="35"/>
        <v>103.36724329999998</v>
      </c>
      <c r="AE27" s="12">
        <f t="shared" si="36"/>
        <v>450.98</v>
      </c>
      <c r="AF27" s="16">
        <v>2041.73</v>
      </c>
      <c r="AG27" s="12">
        <f>AE27*AF27/1000</f>
        <v>920.7793954</v>
      </c>
      <c r="AH27" s="12">
        <f>AG27-AI27</f>
        <v>868.0823441</v>
      </c>
      <c r="AI27" s="12">
        <f>25.81*AF27/1000</f>
        <v>52.697051299999998</v>
      </c>
      <c r="AJ27" s="12">
        <f t="shared" si="39"/>
        <v>283.66000000000003</v>
      </c>
      <c r="AK27" s="16">
        <v>2123.4</v>
      </c>
      <c r="AL27" s="12">
        <f t="shared" si="52"/>
        <v>602.32364400000006</v>
      </c>
      <c r="AM27" s="12">
        <f>AL27-AN27</f>
        <v>547.51869000000011</v>
      </c>
      <c r="AN27" s="12">
        <f>25.81*AK27/1000</f>
        <v>54.804953999999995</v>
      </c>
      <c r="AO27" s="12">
        <f t="shared" si="42"/>
        <v>734.6400000000001</v>
      </c>
      <c r="AP27" s="12">
        <f t="shared" si="43"/>
        <v>1523.1030393999999</v>
      </c>
      <c r="AQ27" s="12">
        <f t="shared" si="44"/>
        <v>1415.6010341000001</v>
      </c>
      <c r="AR27" s="12">
        <f t="shared" si="45"/>
        <v>107.50200529999999</v>
      </c>
      <c r="AT27" s="20"/>
      <c r="AU27" s="20"/>
      <c r="AV27" s="20"/>
    </row>
    <row r="28" spans="1:48" s="13" customFormat="1" ht="31.2" hidden="1" x14ac:dyDescent="0.3">
      <c r="A28" s="11" t="s">
        <v>78</v>
      </c>
      <c r="B28" s="4" t="s">
        <v>53</v>
      </c>
      <c r="C28" s="12">
        <v>493.71</v>
      </c>
      <c r="D28" s="16">
        <v>1882.26</v>
      </c>
      <c r="E28" s="12">
        <f t="shared" ref="E28" si="53">C28*D28/1000</f>
        <v>929.29058459999999</v>
      </c>
      <c r="F28" s="12">
        <f t="shared" si="19"/>
        <v>929.29058459999999</v>
      </c>
      <c r="G28" s="12"/>
      <c r="H28" s="12">
        <v>309.19</v>
      </c>
      <c r="I28" s="16">
        <v>1963.2</v>
      </c>
      <c r="J28" s="12">
        <f t="shared" ref="J28" si="54">H28*I28/1000</f>
        <v>607.00180799999998</v>
      </c>
      <c r="K28" s="12">
        <f t="shared" si="21"/>
        <v>607.00180799999998</v>
      </c>
      <c r="L28" s="12"/>
      <c r="M28" s="12">
        <f t="shared" si="22"/>
        <v>802.9</v>
      </c>
      <c r="N28" s="12">
        <f t="shared" si="23"/>
        <v>1536.2923925999999</v>
      </c>
      <c r="O28" s="12">
        <f t="shared" si="24"/>
        <v>1536.2923925999999</v>
      </c>
      <c r="P28" s="12">
        <f t="shared" si="25"/>
        <v>0</v>
      </c>
      <c r="Q28" s="12">
        <f t="shared" si="26"/>
        <v>493.71</v>
      </c>
      <c r="R28" s="16">
        <v>1963.2</v>
      </c>
      <c r="S28" s="12">
        <f t="shared" ref="S28" si="55">Q28*R28/1000</f>
        <v>969.25147199999992</v>
      </c>
      <c r="T28" s="12">
        <f>S28-U28</f>
        <v>969.25147199999992</v>
      </c>
      <c r="U28" s="12"/>
      <c r="V28" s="12">
        <f t="shared" si="29"/>
        <v>309.19</v>
      </c>
      <c r="W28" s="16">
        <v>2041.73</v>
      </c>
      <c r="X28" s="12">
        <f t="shared" si="49"/>
        <v>631.28249870000002</v>
      </c>
      <c r="Y28" s="12">
        <f>X28-Z28</f>
        <v>631.28249870000002</v>
      </c>
      <c r="Z28" s="12"/>
      <c r="AA28" s="12">
        <f t="shared" si="32"/>
        <v>802.9</v>
      </c>
      <c r="AB28" s="12">
        <f t="shared" si="33"/>
        <v>1600.5339706999998</v>
      </c>
      <c r="AC28" s="12">
        <f t="shared" si="34"/>
        <v>1600.5339706999998</v>
      </c>
      <c r="AD28" s="12">
        <f t="shared" si="35"/>
        <v>0</v>
      </c>
      <c r="AE28" s="12">
        <f t="shared" si="36"/>
        <v>493.71</v>
      </c>
      <c r="AF28" s="16">
        <v>2041.73</v>
      </c>
      <c r="AG28" s="12">
        <f t="shared" ref="AG28" si="56">AE28*AF28/1000</f>
        <v>1008.0225183</v>
      </c>
      <c r="AH28" s="12">
        <f t="shared" ref="AH28" si="57">AG28-AI28</f>
        <v>1008.0225183</v>
      </c>
      <c r="AI28" s="12"/>
      <c r="AJ28" s="12">
        <f t="shared" si="39"/>
        <v>309.19</v>
      </c>
      <c r="AK28" s="16">
        <v>2123.4</v>
      </c>
      <c r="AL28" s="12">
        <f t="shared" si="52"/>
        <v>656.53404599999999</v>
      </c>
      <c r="AM28" s="12">
        <f>AL28-AN28</f>
        <v>656.53404599999999</v>
      </c>
      <c r="AN28" s="12"/>
      <c r="AO28" s="12">
        <f t="shared" si="42"/>
        <v>802.9</v>
      </c>
      <c r="AP28" s="12">
        <f t="shared" si="43"/>
        <v>1664.5565643</v>
      </c>
      <c r="AQ28" s="12">
        <f t="shared" si="44"/>
        <v>1664.5565643</v>
      </c>
      <c r="AR28" s="12">
        <f t="shared" si="45"/>
        <v>0</v>
      </c>
      <c r="AT28" s="20"/>
      <c r="AU28" s="20"/>
      <c r="AV28" s="20"/>
    </row>
    <row r="29" spans="1:48" s="13" customFormat="1" ht="31.2" hidden="1" x14ac:dyDescent="0.3">
      <c r="A29" s="11" t="s">
        <v>79</v>
      </c>
      <c r="B29" s="4" t="s">
        <v>54</v>
      </c>
      <c r="C29" s="12">
        <v>2707.05</v>
      </c>
      <c r="D29" s="16">
        <v>1882.26</v>
      </c>
      <c r="E29" s="12">
        <f>C29*D29/1000</f>
        <v>5095.3719330000004</v>
      </c>
      <c r="F29" s="12">
        <f>E29-G29</f>
        <v>4451.1854687200002</v>
      </c>
      <c r="G29" s="12">
        <f>(E29-E30-E31)*10/100+G30+G31</f>
        <v>644.18646428</v>
      </c>
      <c r="H29" s="12">
        <v>1403.15</v>
      </c>
      <c r="I29" s="16">
        <v>1963.2</v>
      </c>
      <c r="J29" s="12">
        <f t="shared" si="47"/>
        <v>2754.66408</v>
      </c>
      <c r="K29" s="12">
        <f>J29-L29</f>
        <v>2462.12408</v>
      </c>
      <c r="L29" s="12">
        <v>292.54000000000002</v>
      </c>
      <c r="M29" s="12">
        <f t="shared" si="22"/>
        <v>4110.2000000000007</v>
      </c>
      <c r="N29" s="12">
        <f t="shared" si="23"/>
        <v>7850.0360130000008</v>
      </c>
      <c r="O29" s="12">
        <f t="shared" si="24"/>
        <v>6913.3095487200007</v>
      </c>
      <c r="P29" s="12">
        <f t="shared" si="25"/>
        <v>936.72646428000007</v>
      </c>
      <c r="Q29" s="12">
        <f>C29</f>
        <v>2707.05</v>
      </c>
      <c r="R29" s="16">
        <v>1963.2</v>
      </c>
      <c r="S29" s="12">
        <f>Q29*R29/1000</f>
        <v>5314.4805600000009</v>
      </c>
      <c r="T29" s="12">
        <f>S29-U29</f>
        <v>4631.0480704000011</v>
      </c>
      <c r="U29" s="12">
        <f>(S29-S30-S31)*10/100+U30+U31</f>
        <v>683.43248960000005</v>
      </c>
      <c r="V29" s="12">
        <f>H29</f>
        <v>1403.15</v>
      </c>
      <c r="W29" s="16">
        <v>2041.73</v>
      </c>
      <c r="X29" s="12">
        <f t="shared" ref="X29" si="58">V29*W29/1000</f>
        <v>2864.8534494999999</v>
      </c>
      <c r="Y29" s="12">
        <f>X29-Z29</f>
        <v>2360.6963950499999</v>
      </c>
      <c r="Z29" s="12">
        <f>(X29-X30-X31)*10/100+Z30+Z31</f>
        <v>504.15705444999998</v>
      </c>
      <c r="AA29" s="12">
        <f t="shared" si="32"/>
        <v>4110.2000000000007</v>
      </c>
      <c r="AB29" s="12">
        <f t="shared" si="33"/>
        <v>8179.3340095000003</v>
      </c>
      <c r="AC29" s="12">
        <f t="shared" si="34"/>
        <v>6991.7444654500014</v>
      </c>
      <c r="AD29" s="12">
        <f>U29+Z29</f>
        <v>1187.5895440500001</v>
      </c>
      <c r="AE29" s="12">
        <f>2782.37+26.1</f>
        <v>2808.47</v>
      </c>
      <c r="AF29" s="16">
        <v>2041.73</v>
      </c>
      <c r="AG29" s="12">
        <f>AE29*AF29/1000</f>
        <v>5734.1374530999992</v>
      </c>
      <c r="AH29" s="12">
        <f>AG29-AI29</f>
        <v>4991.9202684999991</v>
      </c>
      <c r="AI29" s="12">
        <f>(AG29-AG30-AG31)*10/100+AI30+AI31</f>
        <v>742.2171846</v>
      </c>
      <c r="AJ29" s="12">
        <f>1085.75+20.3</f>
        <v>1106.05</v>
      </c>
      <c r="AK29" s="16">
        <v>2123.4</v>
      </c>
      <c r="AL29" s="12">
        <f t="shared" ref="AL29" si="59">AJ29*AK29/1000</f>
        <v>2348.5865699999999</v>
      </c>
      <c r="AM29" s="12">
        <f>AL29-AN29</f>
        <v>1882.568403</v>
      </c>
      <c r="AN29" s="12">
        <f>(AL29-AL30-AL31)*10/100+AN30+AN31</f>
        <v>466.01816700000001</v>
      </c>
      <c r="AO29" s="12">
        <f t="shared" si="42"/>
        <v>3914.5199999999995</v>
      </c>
      <c r="AP29" s="12">
        <f t="shared" si="43"/>
        <v>8082.7240230999996</v>
      </c>
      <c r="AQ29" s="12">
        <f t="shared" si="44"/>
        <v>6874.4886714999993</v>
      </c>
      <c r="AR29" s="12">
        <f t="shared" si="45"/>
        <v>1208.2353516000001</v>
      </c>
      <c r="AT29" s="20"/>
      <c r="AU29" s="20"/>
      <c r="AV29" s="20"/>
    </row>
    <row r="30" spans="1:48" ht="31.2" hidden="1" x14ac:dyDescent="0.3">
      <c r="A30" s="14"/>
      <c r="B30" s="18" t="s">
        <v>55</v>
      </c>
      <c r="C30" s="16">
        <v>228.42</v>
      </c>
      <c r="D30" s="16">
        <v>1882.26</v>
      </c>
      <c r="E30" s="16">
        <f t="shared" ref="E30:E31" si="60">C30*D30/1000</f>
        <v>429.94582919999999</v>
      </c>
      <c r="F30" s="28">
        <v>268.48</v>
      </c>
      <c r="G30" s="16">
        <f>E30-F30</f>
        <v>161.46582919999997</v>
      </c>
      <c r="H30" s="16">
        <v>173.89</v>
      </c>
      <c r="I30" s="16">
        <v>1963.2</v>
      </c>
      <c r="J30" s="16">
        <f t="shared" si="47"/>
        <v>341.38084800000001</v>
      </c>
      <c r="K30" s="29">
        <v>307.14999999999998</v>
      </c>
      <c r="L30" s="29">
        <f>J30-K30</f>
        <v>34.230848000000037</v>
      </c>
      <c r="M30" s="16">
        <f t="shared" si="22"/>
        <v>402.30999999999995</v>
      </c>
      <c r="N30" s="16">
        <f t="shared" si="23"/>
        <v>771.32667719999995</v>
      </c>
      <c r="O30" s="16">
        <f t="shared" si="24"/>
        <v>575.63</v>
      </c>
      <c r="P30" s="16">
        <f>G30+L30</f>
        <v>195.69667720000001</v>
      </c>
      <c r="Q30" s="16">
        <f t="shared" si="26"/>
        <v>228.42</v>
      </c>
      <c r="R30" s="16">
        <v>1963.2</v>
      </c>
      <c r="S30" s="16">
        <f t="shared" ref="S30:S31" si="61">Q30*R30/1000</f>
        <v>448.43414399999995</v>
      </c>
      <c r="T30" s="16">
        <v>268.48</v>
      </c>
      <c r="U30" s="16">
        <f>S30-T30</f>
        <v>179.95414399999993</v>
      </c>
      <c r="V30" s="16">
        <f t="shared" si="29"/>
        <v>173.89</v>
      </c>
      <c r="W30" s="16">
        <v>2041.73</v>
      </c>
      <c r="X30" s="16">
        <f t="shared" ref="X30:X31" si="62">V30*W30/1000</f>
        <v>355.03642969999999</v>
      </c>
      <c r="Y30" s="16">
        <v>119.52</v>
      </c>
      <c r="Z30" s="16">
        <f>X30-Y30</f>
        <v>235.5164297</v>
      </c>
      <c r="AA30" s="16">
        <f t="shared" si="32"/>
        <v>402.30999999999995</v>
      </c>
      <c r="AB30" s="16">
        <f t="shared" si="33"/>
        <v>803.47057369999993</v>
      </c>
      <c r="AC30" s="16">
        <f>T30+Y30</f>
        <v>388</v>
      </c>
      <c r="AD30" s="16">
        <f>U30+Z30</f>
        <v>415.47057369999993</v>
      </c>
      <c r="AE30" s="16">
        <f t="shared" si="36"/>
        <v>228.42</v>
      </c>
      <c r="AF30" s="16">
        <v>2041.73</v>
      </c>
      <c r="AG30" s="16">
        <f t="shared" ref="AG30:AG31" si="63">AE30*AF30/1000</f>
        <v>466.37196660000001</v>
      </c>
      <c r="AH30" s="16">
        <v>268.48</v>
      </c>
      <c r="AI30" s="16">
        <f>AG30-AH30</f>
        <v>197.89196659999999</v>
      </c>
      <c r="AJ30" s="16">
        <f t="shared" si="39"/>
        <v>173.89</v>
      </c>
      <c r="AK30" s="16">
        <v>2123.4</v>
      </c>
      <c r="AL30" s="16">
        <f t="shared" ref="AL30:AL31" si="64">AJ30*AK30/1000</f>
        <v>369.23802599999999</v>
      </c>
      <c r="AM30" s="16">
        <v>119.52</v>
      </c>
      <c r="AN30" s="16">
        <f>AL30-AM30</f>
        <v>249.71802600000001</v>
      </c>
      <c r="AO30" s="16">
        <f t="shared" si="42"/>
        <v>402.30999999999995</v>
      </c>
      <c r="AP30" s="16">
        <f t="shared" si="43"/>
        <v>835.60999259999994</v>
      </c>
      <c r="AQ30" s="16">
        <f t="shared" si="44"/>
        <v>388</v>
      </c>
      <c r="AR30" s="16">
        <f t="shared" si="45"/>
        <v>447.6099926</v>
      </c>
      <c r="AT30" s="20"/>
      <c r="AU30" s="20"/>
      <c r="AV30" s="20"/>
    </row>
    <row r="31" spans="1:48" ht="31.2" hidden="1" x14ac:dyDescent="0.3">
      <c r="A31" s="14"/>
      <c r="B31" s="26" t="s">
        <v>56</v>
      </c>
      <c r="C31" s="16">
        <v>9.5500000000000007</v>
      </c>
      <c r="D31" s="16">
        <v>1882.26</v>
      </c>
      <c r="E31" s="16">
        <f t="shared" si="60"/>
        <v>17.975583000000004</v>
      </c>
      <c r="F31" s="16">
        <f>E31-G31</f>
        <v>0</v>
      </c>
      <c r="G31" s="16">
        <f>E31</f>
        <v>17.975583000000004</v>
      </c>
      <c r="H31" s="16">
        <v>9.61</v>
      </c>
      <c r="I31" s="16">
        <v>1963.2</v>
      </c>
      <c r="J31" s="16">
        <f t="shared" si="47"/>
        <v>18.866351999999999</v>
      </c>
      <c r="K31" s="16">
        <f>J31-L31</f>
        <v>0</v>
      </c>
      <c r="L31" s="16">
        <f>J31</f>
        <v>18.866351999999999</v>
      </c>
      <c r="M31" s="16">
        <f t="shared" si="22"/>
        <v>19.16</v>
      </c>
      <c r="N31" s="16">
        <f t="shared" si="23"/>
        <v>36.841935000000007</v>
      </c>
      <c r="O31" s="16">
        <f t="shared" si="24"/>
        <v>0</v>
      </c>
      <c r="P31" s="16">
        <f t="shared" si="25"/>
        <v>36.841935000000007</v>
      </c>
      <c r="Q31" s="16">
        <f t="shared" si="26"/>
        <v>9.5500000000000007</v>
      </c>
      <c r="R31" s="16">
        <v>1963.2</v>
      </c>
      <c r="S31" s="16">
        <f t="shared" si="61"/>
        <v>18.748560000000001</v>
      </c>
      <c r="T31" s="16">
        <f>S31-U31</f>
        <v>0</v>
      </c>
      <c r="U31" s="16">
        <f>S31</f>
        <v>18.748560000000001</v>
      </c>
      <c r="V31" s="16">
        <f t="shared" si="29"/>
        <v>9.61</v>
      </c>
      <c r="W31" s="16">
        <v>2041.73</v>
      </c>
      <c r="X31" s="16">
        <f t="shared" si="62"/>
        <v>19.621025299999996</v>
      </c>
      <c r="Y31" s="16">
        <f>X31-Z31</f>
        <v>0</v>
      </c>
      <c r="Z31" s="16">
        <f>X31</f>
        <v>19.621025299999996</v>
      </c>
      <c r="AA31" s="16">
        <f t="shared" si="32"/>
        <v>19.16</v>
      </c>
      <c r="AB31" s="16">
        <f t="shared" si="33"/>
        <v>38.369585299999997</v>
      </c>
      <c r="AC31" s="16">
        <f t="shared" si="34"/>
        <v>0</v>
      </c>
      <c r="AD31" s="16">
        <f t="shared" si="35"/>
        <v>38.369585299999997</v>
      </c>
      <c r="AE31" s="16">
        <f t="shared" si="36"/>
        <v>9.5500000000000007</v>
      </c>
      <c r="AF31" s="16">
        <v>2041.73</v>
      </c>
      <c r="AG31" s="16">
        <f t="shared" si="63"/>
        <v>19.498521500000003</v>
      </c>
      <c r="AH31" s="16">
        <f>AG31-AI31</f>
        <v>0</v>
      </c>
      <c r="AI31" s="16">
        <f>AG31</f>
        <v>19.498521500000003</v>
      </c>
      <c r="AJ31" s="16">
        <f t="shared" si="39"/>
        <v>9.61</v>
      </c>
      <c r="AK31" s="16">
        <v>2123.4</v>
      </c>
      <c r="AL31" s="16">
        <f t="shared" si="64"/>
        <v>20.405874000000001</v>
      </c>
      <c r="AM31" s="16">
        <f>AL31-AN31</f>
        <v>0</v>
      </c>
      <c r="AN31" s="16">
        <f>AL31</f>
        <v>20.405874000000001</v>
      </c>
      <c r="AO31" s="16">
        <f t="shared" si="42"/>
        <v>19.16</v>
      </c>
      <c r="AP31" s="16">
        <f t="shared" si="43"/>
        <v>39.904395500000007</v>
      </c>
      <c r="AQ31" s="16">
        <f t="shared" si="44"/>
        <v>0</v>
      </c>
      <c r="AR31" s="16">
        <f t="shared" si="45"/>
        <v>39.904395500000007</v>
      </c>
      <c r="AT31" s="20"/>
      <c r="AU31" s="20"/>
      <c r="AV31" s="20"/>
    </row>
    <row r="32" spans="1:48" s="13" customFormat="1" x14ac:dyDescent="0.3">
      <c r="A32" s="11" t="s">
        <v>65</v>
      </c>
      <c r="B32" s="4" t="s">
        <v>6</v>
      </c>
      <c r="C32" s="12">
        <f t="shared" ref="C32:AR32" si="65">C34+C55+C76</f>
        <v>34922.58</v>
      </c>
      <c r="D32" s="12">
        <f t="shared" si="65"/>
        <v>0</v>
      </c>
      <c r="E32" s="12">
        <f t="shared" si="65"/>
        <v>65733.375430800006</v>
      </c>
      <c r="F32" s="12">
        <f t="shared" si="65"/>
        <v>64858.021006499999</v>
      </c>
      <c r="G32" s="12">
        <f t="shared" si="65"/>
        <v>875.35442430000012</v>
      </c>
      <c r="H32" s="12">
        <f t="shared" si="65"/>
        <v>23186.99</v>
      </c>
      <c r="I32" s="12">
        <f t="shared" si="65"/>
        <v>0</v>
      </c>
      <c r="J32" s="12">
        <f t="shared" si="65"/>
        <v>45520.698767999995</v>
      </c>
      <c r="K32" s="12">
        <f t="shared" si="65"/>
        <v>44845.389379199994</v>
      </c>
      <c r="L32" s="12">
        <f t="shared" si="65"/>
        <v>675.30938880000008</v>
      </c>
      <c r="M32" s="12">
        <f t="shared" si="65"/>
        <v>58109.569999999992</v>
      </c>
      <c r="N32" s="12">
        <f t="shared" si="65"/>
        <v>111254.07419879999</v>
      </c>
      <c r="O32" s="12">
        <f t="shared" si="65"/>
        <v>109703.4103857</v>
      </c>
      <c r="P32" s="12">
        <f t="shared" si="65"/>
        <v>1550.6638131000002</v>
      </c>
      <c r="Q32" s="12">
        <f t="shared" si="65"/>
        <v>34984.239999999998</v>
      </c>
      <c r="R32" s="12">
        <f t="shared" si="65"/>
        <v>58896</v>
      </c>
      <c r="S32" s="12">
        <f t="shared" si="65"/>
        <v>68681.059968000001</v>
      </c>
      <c r="T32" s="12">
        <f t="shared" si="65"/>
        <v>67799.455560000002</v>
      </c>
      <c r="U32" s="12">
        <f t="shared" si="65"/>
        <v>881.60440799999992</v>
      </c>
      <c r="V32" s="12">
        <f t="shared" si="65"/>
        <v>23125.33</v>
      </c>
      <c r="W32" s="12">
        <f t="shared" si="65"/>
        <v>61251.900000000009</v>
      </c>
      <c r="X32" s="12">
        <f t="shared" si="65"/>
        <v>47215.680020899999</v>
      </c>
      <c r="Y32" s="12">
        <f t="shared" si="65"/>
        <v>46537.654155579999</v>
      </c>
      <c r="Z32" s="12">
        <f t="shared" si="65"/>
        <v>678.02586532000009</v>
      </c>
      <c r="AA32" s="12">
        <f t="shared" si="65"/>
        <v>58109.569999999992</v>
      </c>
      <c r="AB32" s="12">
        <f t="shared" si="65"/>
        <v>115896.73998890002</v>
      </c>
      <c r="AC32" s="12">
        <f t="shared" si="65"/>
        <v>114337.10971558001</v>
      </c>
      <c r="AD32" s="12">
        <f t="shared" si="65"/>
        <v>1559.6302733199998</v>
      </c>
      <c r="AE32" s="12">
        <f t="shared" si="65"/>
        <v>34984.239999999998</v>
      </c>
      <c r="AF32" s="12">
        <f t="shared" si="65"/>
        <v>102086.50000000001</v>
      </c>
      <c r="AG32" s="12">
        <f t="shared" si="65"/>
        <v>71428.372335200009</v>
      </c>
      <c r="AH32" s="12">
        <f t="shared" si="65"/>
        <v>70511.502852750011</v>
      </c>
      <c r="AI32" s="12">
        <f t="shared" si="65"/>
        <v>916.86948244999996</v>
      </c>
      <c r="AJ32" s="12">
        <f t="shared" si="65"/>
        <v>23125.33</v>
      </c>
      <c r="AK32" s="12">
        <f t="shared" si="65"/>
        <v>106170.00000000003</v>
      </c>
      <c r="AL32" s="12">
        <f t="shared" si="65"/>
        <v>49104.325722000009</v>
      </c>
      <c r="AM32" s="12">
        <f t="shared" si="65"/>
        <v>48399.178556400002</v>
      </c>
      <c r="AN32" s="12">
        <f t="shared" si="65"/>
        <v>705.14716559999999</v>
      </c>
      <c r="AO32" s="12">
        <f t="shared" si="65"/>
        <v>58109.569999999992</v>
      </c>
      <c r="AP32" s="12">
        <f t="shared" si="65"/>
        <v>120532.6980572</v>
      </c>
      <c r="AQ32" s="12">
        <f t="shared" si="65"/>
        <v>118910.68140915001</v>
      </c>
      <c r="AR32" s="12">
        <f t="shared" si="65"/>
        <v>1622.01664805</v>
      </c>
      <c r="AT32" s="20"/>
      <c r="AU32" s="20"/>
      <c r="AV32" s="20"/>
    </row>
    <row r="33" spans="1:48" s="13" customFormat="1" ht="16.2" hidden="1" x14ac:dyDescent="0.35">
      <c r="A33" s="11"/>
      <c r="B33" s="17" t="s">
        <v>7</v>
      </c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T33" s="20"/>
      <c r="AU33" s="20"/>
      <c r="AV33" s="20"/>
    </row>
    <row r="34" spans="1:48" s="13" customFormat="1" hidden="1" x14ac:dyDescent="0.3">
      <c r="A34" s="11" t="s">
        <v>84</v>
      </c>
      <c r="B34" s="4" t="s">
        <v>8</v>
      </c>
      <c r="C34" s="12">
        <f>SUM(C35:C54)</f>
        <v>18119.21</v>
      </c>
      <c r="D34" s="12"/>
      <c r="E34" s="12">
        <f>SUM(E35:E54)</f>
        <v>34105.064214599995</v>
      </c>
      <c r="F34" s="12">
        <f>SUM(F35:F54)</f>
        <v>34105.064214599995</v>
      </c>
      <c r="G34" s="12">
        <f>SUM(G35:G54)</f>
        <v>0</v>
      </c>
      <c r="H34" s="12">
        <f>SUM(H35:H54)</f>
        <v>11667.590000000002</v>
      </c>
      <c r="I34" s="12"/>
      <c r="J34" s="12">
        <f t="shared" ref="J34:Q34" si="66">SUM(J35:J54)</f>
        <v>22905.812687999998</v>
      </c>
      <c r="K34" s="12">
        <f t="shared" si="66"/>
        <v>22905.812687999998</v>
      </c>
      <c r="L34" s="12">
        <f t="shared" si="66"/>
        <v>0</v>
      </c>
      <c r="M34" s="12">
        <f t="shared" si="66"/>
        <v>29786.799999999996</v>
      </c>
      <c r="N34" s="12">
        <f t="shared" si="66"/>
        <v>57010.876902599994</v>
      </c>
      <c r="O34" s="12">
        <f t="shared" si="66"/>
        <v>57010.876902599994</v>
      </c>
      <c r="P34" s="12">
        <f t="shared" si="66"/>
        <v>0</v>
      </c>
      <c r="Q34" s="12">
        <f t="shared" si="66"/>
        <v>18119.21</v>
      </c>
      <c r="R34" s="12"/>
      <c r="S34" s="12">
        <f>SUM(S35:S54)</f>
        <v>35571.633072000004</v>
      </c>
      <c r="T34" s="12">
        <f>SUM(T35:T54)</f>
        <v>35571.633072000004</v>
      </c>
      <c r="U34" s="12">
        <f>SUM(U35:U54)</f>
        <v>0</v>
      </c>
      <c r="V34" s="12">
        <f>SUM(V35:V54)</f>
        <v>11667.590000000002</v>
      </c>
      <c r="W34" s="12"/>
      <c r="X34" s="12">
        <f t="shared" ref="X34:AR34" si="67">SUM(X35:X54)</f>
        <v>23822.068530700002</v>
      </c>
      <c r="Y34" s="12">
        <f t="shared" si="67"/>
        <v>23822.068530700002</v>
      </c>
      <c r="Z34" s="12">
        <f t="shared" si="67"/>
        <v>0</v>
      </c>
      <c r="AA34" s="12">
        <f t="shared" si="67"/>
        <v>29786.799999999996</v>
      </c>
      <c r="AB34" s="12">
        <f t="shared" si="67"/>
        <v>59393.701602700006</v>
      </c>
      <c r="AC34" s="12">
        <f t="shared" si="67"/>
        <v>59393.701602700006</v>
      </c>
      <c r="AD34" s="12">
        <f t="shared" si="67"/>
        <v>0</v>
      </c>
      <c r="AE34" s="12">
        <f t="shared" si="67"/>
        <v>18119.21</v>
      </c>
      <c r="AF34" s="12">
        <f t="shared" si="67"/>
        <v>40834.600000000006</v>
      </c>
      <c r="AG34" s="12">
        <f t="shared" si="67"/>
        <v>36994.534633300005</v>
      </c>
      <c r="AH34" s="12">
        <f t="shared" si="67"/>
        <v>36994.534633300005</v>
      </c>
      <c r="AI34" s="12">
        <f t="shared" si="67"/>
        <v>0</v>
      </c>
      <c r="AJ34" s="12">
        <f t="shared" si="67"/>
        <v>11667.590000000002</v>
      </c>
      <c r="AK34" s="12">
        <f t="shared" si="67"/>
        <v>42468.000000000015</v>
      </c>
      <c r="AL34" s="12">
        <f t="shared" si="67"/>
        <v>24774.960606000004</v>
      </c>
      <c r="AM34" s="12">
        <f t="shared" si="67"/>
        <v>24774.960606000004</v>
      </c>
      <c r="AN34" s="12">
        <f t="shared" si="67"/>
        <v>0</v>
      </c>
      <c r="AO34" s="12">
        <f t="shared" si="67"/>
        <v>29786.799999999996</v>
      </c>
      <c r="AP34" s="12">
        <f t="shared" si="67"/>
        <v>61769.495239300006</v>
      </c>
      <c r="AQ34" s="12">
        <f t="shared" si="67"/>
        <v>61769.495239300006</v>
      </c>
      <c r="AR34" s="12">
        <f t="shared" si="67"/>
        <v>0</v>
      </c>
      <c r="AT34" s="20"/>
      <c r="AU34" s="20"/>
      <c r="AV34" s="20"/>
    </row>
    <row r="35" spans="1:48" ht="31.2" hidden="1" x14ac:dyDescent="0.3">
      <c r="A35" s="14" t="s">
        <v>86</v>
      </c>
      <c r="B35" s="1" t="s">
        <v>9</v>
      </c>
      <c r="C35" s="16">
        <v>1377.31</v>
      </c>
      <c r="D35" s="16">
        <v>1882.26</v>
      </c>
      <c r="E35" s="16">
        <f>C35*D35/1000</f>
        <v>2592.4555206</v>
      </c>
      <c r="F35" s="16">
        <f t="shared" ref="F35:F54" si="68">E35-G35</f>
        <v>2592.4555206</v>
      </c>
      <c r="G35" s="16"/>
      <c r="H35" s="16">
        <v>738.29</v>
      </c>
      <c r="I35" s="16">
        <v>1963.2</v>
      </c>
      <c r="J35" s="16">
        <f>H35*I35/1000</f>
        <v>1449.410928</v>
      </c>
      <c r="K35" s="16">
        <f t="shared" ref="K35:K54" si="69">J35-L35</f>
        <v>1449.410928</v>
      </c>
      <c r="L35" s="16"/>
      <c r="M35" s="16">
        <f t="shared" ref="M35:M54" si="70">C35+H35</f>
        <v>2115.6</v>
      </c>
      <c r="N35" s="16">
        <f t="shared" ref="N35:N54" si="71">E35+J35</f>
        <v>4041.8664485999998</v>
      </c>
      <c r="O35" s="16">
        <f t="shared" ref="O35:O54" si="72">F35+K35</f>
        <v>4041.8664485999998</v>
      </c>
      <c r="P35" s="16">
        <f t="shared" ref="P35:P54" si="73">G35+L35</f>
        <v>0</v>
      </c>
      <c r="Q35" s="16">
        <f t="shared" ref="Q35:Q54" si="74">C35</f>
        <v>1377.31</v>
      </c>
      <c r="R35" s="16">
        <v>1963.2</v>
      </c>
      <c r="S35" s="16">
        <f>Q35*R35/1000</f>
        <v>2703.934992</v>
      </c>
      <c r="T35" s="16">
        <f t="shared" ref="T35:T59" si="75">S35-U35</f>
        <v>2703.934992</v>
      </c>
      <c r="U35" s="16"/>
      <c r="V35" s="16">
        <f t="shared" ref="V35:V54" si="76">H35</f>
        <v>738.29</v>
      </c>
      <c r="W35" s="16">
        <v>2041.73</v>
      </c>
      <c r="X35" s="16">
        <f>V35*W35/1000</f>
        <v>1507.3888417000001</v>
      </c>
      <c r="Y35" s="16">
        <f t="shared" ref="Y35:Y59" si="77">X35-Z35</f>
        <v>1507.3888417000001</v>
      </c>
      <c r="Z35" s="16"/>
      <c r="AA35" s="16">
        <f t="shared" ref="AA35:AA54" si="78">Q35+V35</f>
        <v>2115.6</v>
      </c>
      <c r="AB35" s="16">
        <f t="shared" ref="AB35:AB54" si="79">S35+X35</f>
        <v>4211.3238337000003</v>
      </c>
      <c r="AC35" s="16">
        <f t="shared" ref="AC35:AC54" si="80">T35+Y35</f>
        <v>4211.3238337000003</v>
      </c>
      <c r="AD35" s="16">
        <f t="shared" ref="AD35:AD54" si="81">U35+Z35</f>
        <v>0</v>
      </c>
      <c r="AE35" s="16">
        <f t="shared" ref="AE35:AE54" si="82">C35</f>
        <v>1377.31</v>
      </c>
      <c r="AF35" s="16">
        <v>2041.73</v>
      </c>
      <c r="AG35" s="16">
        <f>AE35*AF35/1000</f>
        <v>2812.0951463000001</v>
      </c>
      <c r="AH35" s="16">
        <f t="shared" ref="AH35:AH59" si="83">AG35-AI35</f>
        <v>2812.0951463000001</v>
      </c>
      <c r="AI35" s="16"/>
      <c r="AJ35" s="16">
        <f t="shared" ref="AJ35:AJ54" si="84">H35</f>
        <v>738.29</v>
      </c>
      <c r="AK35" s="16">
        <v>2123.4</v>
      </c>
      <c r="AL35" s="16">
        <f>AJ35*AK35/1000</f>
        <v>1567.684986</v>
      </c>
      <c r="AM35" s="16">
        <f>AL35-AN35</f>
        <v>1567.684986</v>
      </c>
      <c r="AN35" s="16"/>
      <c r="AO35" s="16">
        <f t="shared" ref="AO35:AO54" si="85">AE35+AJ35</f>
        <v>2115.6</v>
      </c>
      <c r="AP35" s="16">
        <f t="shared" ref="AP35:AP54" si="86">AG35+AL35</f>
        <v>4379.7801323000003</v>
      </c>
      <c r="AQ35" s="16">
        <f t="shared" ref="AQ35:AQ54" si="87">AH35+AM35</f>
        <v>4379.7801323000003</v>
      </c>
      <c r="AR35" s="16">
        <f t="shared" ref="AR35:AR54" si="88">AI35+AN35</f>
        <v>0</v>
      </c>
      <c r="AT35" s="20"/>
      <c r="AU35" s="20"/>
      <c r="AV35" s="20"/>
    </row>
    <row r="36" spans="1:48" ht="31.2" hidden="1" x14ac:dyDescent="0.3">
      <c r="A36" s="14" t="s">
        <v>85</v>
      </c>
      <c r="B36" s="1" t="s">
        <v>170</v>
      </c>
      <c r="C36" s="16">
        <v>754.72</v>
      </c>
      <c r="D36" s="16">
        <v>1882.26</v>
      </c>
      <c r="E36" s="16">
        <f t="shared" ref="E36:E86" si="89">C36*D36/1000</f>
        <v>1420.5792672000002</v>
      </c>
      <c r="F36" s="16">
        <f t="shared" si="68"/>
        <v>1420.5792672000002</v>
      </c>
      <c r="G36" s="16"/>
      <c r="H36" s="16">
        <v>700.4</v>
      </c>
      <c r="I36" s="16">
        <v>1963.2</v>
      </c>
      <c r="J36" s="16">
        <f t="shared" ref="J36:J54" si="90">H36*I36/1000</f>
        <v>1375.0252800000001</v>
      </c>
      <c r="K36" s="16">
        <f t="shared" si="69"/>
        <v>1375.0252800000001</v>
      </c>
      <c r="L36" s="16"/>
      <c r="M36" s="16">
        <f t="shared" si="70"/>
        <v>1455.12</v>
      </c>
      <c r="N36" s="16">
        <f t="shared" si="71"/>
        <v>2795.6045472000005</v>
      </c>
      <c r="O36" s="16">
        <f t="shared" si="72"/>
        <v>2795.6045472000005</v>
      </c>
      <c r="P36" s="16">
        <f t="shared" si="73"/>
        <v>0</v>
      </c>
      <c r="Q36" s="16">
        <f t="shared" si="74"/>
        <v>754.72</v>
      </c>
      <c r="R36" s="16">
        <v>1963.2</v>
      </c>
      <c r="S36" s="16">
        <f t="shared" ref="S36:S59" si="91">Q36*R36/1000</f>
        <v>1481.6663040000001</v>
      </c>
      <c r="T36" s="16">
        <f t="shared" si="75"/>
        <v>1481.6663040000001</v>
      </c>
      <c r="U36" s="16"/>
      <c r="V36" s="16">
        <f t="shared" si="76"/>
        <v>700.4</v>
      </c>
      <c r="W36" s="16">
        <v>2041.73</v>
      </c>
      <c r="X36" s="16">
        <f t="shared" ref="X36:X59" si="92">V36*W36/1000</f>
        <v>1430.0276920000001</v>
      </c>
      <c r="Y36" s="16">
        <f t="shared" si="77"/>
        <v>1430.0276920000001</v>
      </c>
      <c r="Z36" s="16"/>
      <c r="AA36" s="16">
        <f t="shared" si="78"/>
        <v>1455.12</v>
      </c>
      <c r="AB36" s="16">
        <f t="shared" si="79"/>
        <v>2911.693996</v>
      </c>
      <c r="AC36" s="16">
        <f t="shared" si="80"/>
        <v>2911.693996</v>
      </c>
      <c r="AD36" s="16">
        <f t="shared" si="81"/>
        <v>0</v>
      </c>
      <c r="AE36" s="16">
        <f t="shared" si="82"/>
        <v>754.72</v>
      </c>
      <c r="AF36" s="16">
        <v>2041.73</v>
      </c>
      <c r="AG36" s="16">
        <f t="shared" ref="AG36:AG59" si="93">AE36*AF36/1000</f>
        <v>1540.9344656000001</v>
      </c>
      <c r="AH36" s="16">
        <f t="shared" si="83"/>
        <v>1540.9344656000001</v>
      </c>
      <c r="AI36" s="16"/>
      <c r="AJ36" s="16">
        <f t="shared" si="84"/>
        <v>700.4</v>
      </c>
      <c r="AK36" s="16">
        <v>2123.4</v>
      </c>
      <c r="AL36" s="16">
        <f t="shared" ref="AL36:AL59" si="94">AJ36*AK36/1000</f>
        <v>1487.22936</v>
      </c>
      <c r="AM36" s="16">
        <f t="shared" ref="AM36:AM93" si="95">AL36-AN36</f>
        <v>1487.22936</v>
      </c>
      <c r="AN36" s="16"/>
      <c r="AO36" s="16">
        <f t="shared" si="85"/>
        <v>1455.12</v>
      </c>
      <c r="AP36" s="16">
        <f t="shared" si="86"/>
        <v>3028.1638256000001</v>
      </c>
      <c r="AQ36" s="16">
        <f t="shared" si="87"/>
        <v>3028.1638256000001</v>
      </c>
      <c r="AR36" s="16">
        <f t="shared" si="88"/>
        <v>0</v>
      </c>
      <c r="AT36" s="20"/>
      <c r="AU36" s="20"/>
      <c r="AV36" s="20"/>
    </row>
    <row r="37" spans="1:48" ht="31.2" hidden="1" x14ac:dyDescent="0.3">
      <c r="A37" s="14" t="s">
        <v>87</v>
      </c>
      <c r="B37" s="1" t="s">
        <v>10</v>
      </c>
      <c r="C37" s="16">
        <v>1071.55</v>
      </c>
      <c r="D37" s="16">
        <v>1882.26</v>
      </c>
      <c r="E37" s="16">
        <f t="shared" si="89"/>
        <v>2016.9357029999999</v>
      </c>
      <c r="F37" s="16">
        <f t="shared" si="68"/>
        <v>2016.9357029999999</v>
      </c>
      <c r="G37" s="16"/>
      <c r="H37" s="16">
        <v>831.64</v>
      </c>
      <c r="I37" s="16">
        <v>1963.2</v>
      </c>
      <c r="J37" s="16">
        <f t="shared" si="90"/>
        <v>1632.6756480000001</v>
      </c>
      <c r="K37" s="16">
        <f t="shared" si="69"/>
        <v>1632.6756480000001</v>
      </c>
      <c r="L37" s="16"/>
      <c r="M37" s="16">
        <f t="shared" si="70"/>
        <v>1903.19</v>
      </c>
      <c r="N37" s="16">
        <f t="shared" si="71"/>
        <v>3649.611351</v>
      </c>
      <c r="O37" s="16">
        <f t="shared" si="72"/>
        <v>3649.611351</v>
      </c>
      <c r="P37" s="16">
        <f t="shared" si="73"/>
        <v>0</v>
      </c>
      <c r="Q37" s="16">
        <f t="shared" si="74"/>
        <v>1071.55</v>
      </c>
      <c r="R37" s="16">
        <v>1963.2</v>
      </c>
      <c r="S37" s="16">
        <f t="shared" si="91"/>
        <v>2103.66696</v>
      </c>
      <c r="T37" s="16">
        <f t="shared" si="75"/>
        <v>2103.66696</v>
      </c>
      <c r="U37" s="16"/>
      <c r="V37" s="16">
        <f t="shared" si="76"/>
        <v>831.64</v>
      </c>
      <c r="W37" s="16">
        <v>2041.73</v>
      </c>
      <c r="X37" s="16">
        <f t="shared" si="92"/>
        <v>1697.9843372</v>
      </c>
      <c r="Y37" s="16">
        <f t="shared" si="77"/>
        <v>1697.9843372</v>
      </c>
      <c r="Z37" s="16"/>
      <c r="AA37" s="16">
        <f t="shared" si="78"/>
        <v>1903.19</v>
      </c>
      <c r="AB37" s="16">
        <f t="shared" si="79"/>
        <v>3801.6512972</v>
      </c>
      <c r="AC37" s="16">
        <f t="shared" si="80"/>
        <v>3801.6512972</v>
      </c>
      <c r="AD37" s="16">
        <f t="shared" si="81"/>
        <v>0</v>
      </c>
      <c r="AE37" s="16">
        <f t="shared" si="82"/>
        <v>1071.55</v>
      </c>
      <c r="AF37" s="16">
        <v>2041.73</v>
      </c>
      <c r="AG37" s="16">
        <f t="shared" si="93"/>
        <v>2187.8157815</v>
      </c>
      <c r="AH37" s="16">
        <f t="shared" si="83"/>
        <v>2187.8157815</v>
      </c>
      <c r="AI37" s="16"/>
      <c r="AJ37" s="16">
        <f t="shared" si="84"/>
        <v>831.64</v>
      </c>
      <c r="AK37" s="16">
        <v>2123.4</v>
      </c>
      <c r="AL37" s="16">
        <f t="shared" si="94"/>
        <v>1765.904376</v>
      </c>
      <c r="AM37" s="16">
        <f t="shared" si="95"/>
        <v>1765.904376</v>
      </c>
      <c r="AN37" s="16"/>
      <c r="AO37" s="16">
        <f t="shared" si="85"/>
        <v>1903.19</v>
      </c>
      <c r="AP37" s="16">
        <f t="shared" si="86"/>
        <v>3953.7201574999999</v>
      </c>
      <c r="AQ37" s="16">
        <f t="shared" si="87"/>
        <v>3953.7201574999999</v>
      </c>
      <c r="AR37" s="16">
        <f t="shared" si="88"/>
        <v>0</v>
      </c>
      <c r="AT37" s="20"/>
      <c r="AU37" s="20"/>
      <c r="AV37" s="20"/>
    </row>
    <row r="38" spans="1:48" ht="31.2" hidden="1" x14ac:dyDescent="0.3">
      <c r="A38" s="14" t="s">
        <v>88</v>
      </c>
      <c r="B38" s="1" t="s">
        <v>171</v>
      </c>
      <c r="C38" s="16">
        <v>436.44</v>
      </c>
      <c r="D38" s="16">
        <v>1882.26</v>
      </c>
      <c r="E38" s="16">
        <f t="shared" si="89"/>
        <v>821.49355439999999</v>
      </c>
      <c r="F38" s="16">
        <f t="shared" si="68"/>
        <v>821.49355439999999</v>
      </c>
      <c r="G38" s="16"/>
      <c r="H38" s="16">
        <v>218.3</v>
      </c>
      <c r="I38" s="16">
        <v>1963.2</v>
      </c>
      <c r="J38" s="16">
        <f t="shared" si="90"/>
        <v>428.56656000000004</v>
      </c>
      <c r="K38" s="16">
        <f t="shared" si="69"/>
        <v>428.56656000000004</v>
      </c>
      <c r="L38" s="16"/>
      <c r="M38" s="16">
        <f t="shared" si="70"/>
        <v>654.74</v>
      </c>
      <c r="N38" s="16">
        <f t="shared" si="71"/>
        <v>1250.0601144</v>
      </c>
      <c r="O38" s="16">
        <f t="shared" si="72"/>
        <v>1250.0601144</v>
      </c>
      <c r="P38" s="16">
        <f t="shared" si="73"/>
        <v>0</v>
      </c>
      <c r="Q38" s="16">
        <f t="shared" si="74"/>
        <v>436.44</v>
      </c>
      <c r="R38" s="16">
        <v>1963.2</v>
      </c>
      <c r="S38" s="16">
        <f t="shared" si="91"/>
        <v>856.81900800000005</v>
      </c>
      <c r="T38" s="16">
        <f t="shared" si="75"/>
        <v>856.81900800000005</v>
      </c>
      <c r="U38" s="16"/>
      <c r="V38" s="16">
        <f t="shared" si="76"/>
        <v>218.3</v>
      </c>
      <c r="W38" s="16">
        <v>2041.73</v>
      </c>
      <c r="X38" s="16">
        <f t="shared" si="92"/>
        <v>445.70965900000004</v>
      </c>
      <c r="Y38" s="16">
        <f t="shared" si="77"/>
        <v>445.70965900000004</v>
      </c>
      <c r="Z38" s="16"/>
      <c r="AA38" s="16">
        <f t="shared" si="78"/>
        <v>654.74</v>
      </c>
      <c r="AB38" s="16">
        <f t="shared" si="79"/>
        <v>1302.528667</v>
      </c>
      <c r="AC38" s="16">
        <f t="shared" si="80"/>
        <v>1302.528667</v>
      </c>
      <c r="AD38" s="16">
        <f t="shared" si="81"/>
        <v>0</v>
      </c>
      <c r="AE38" s="16">
        <f t="shared" si="82"/>
        <v>436.44</v>
      </c>
      <c r="AF38" s="16">
        <v>2041.73</v>
      </c>
      <c r="AG38" s="16">
        <f t="shared" si="93"/>
        <v>891.0926412</v>
      </c>
      <c r="AH38" s="16">
        <f t="shared" si="83"/>
        <v>891.0926412</v>
      </c>
      <c r="AI38" s="16"/>
      <c r="AJ38" s="16">
        <f t="shared" si="84"/>
        <v>218.3</v>
      </c>
      <c r="AK38" s="16">
        <v>2123.4</v>
      </c>
      <c r="AL38" s="16">
        <f t="shared" si="94"/>
        <v>463.53822000000002</v>
      </c>
      <c r="AM38" s="16">
        <f t="shared" si="95"/>
        <v>463.53822000000002</v>
      </c>
      <c r="AN38" s="16"/>
      <c r="AO38" s="16">
        <f t="shared" si="85"/>
        <v>654.74</v>
      </c>
      <c r="AP38" s="16">
        <f t="shared" si="86"/>
        <v>1354.6308612</v>
      </c>
      <c r="AQ38" s="16">
        <f t="shared" si="87"/>
        <v>1354.6308612</v>
      </c>
      <c r="AR38" s="16">
        <f t="shared" si="88"/>
        <v>0</v>
      </c>
      <c r="AT38" s="20"/>
      <c r="AU38" s="20"/>
      <c r="AV38" s="20"/>
    </row>
    <row r="39" spans="1:48" ht="31.2" hidden="1" x14ac:dyDescent="0.3">
      <c r="A39" s="14" t="s">
        <v>89</v>
      </c>
      <c r="B39" s="1" t="s">
        <v>11</v>
      </c>
      <c r="C39" s="16">
        <v>721</v>
      </c>
      <c r="D39" s="16">
        <v>1882.26</v>
      </c>
      <c r="E39" s="16">
        <f t="shared" si="89"/>
        <v>1357.1094599999999</v>
      </c>
      <c r="F39" s="16">
        <f t="shared" si="68"/>
        <v>1357.1094599999999</v>
      </c>
      <c r="G39" s="16"/>
      <c r="H39" s="16">
        <v>445.1</v>
      </c>
      <c r="I39" s="16">
        <v>1963.2</v>
      </c>
      <c r="J39" s="16">
        <f t="shared" si="90"/>
        <v>873.82032000000004</v>
      </c>
      <c r="K39" s="16">
        <f t="shared" si="69"/>
        <v>873.82032000000004</v>
      </c>
      <c r="L39" s="16"/>
      <c r="M39" s="16">
        <f t="shared" si="70"/>
        <v>1166.0999999999999</v>
      </c>
      <c r="N39" s="16">
        <f t="shared" si="71"/>
        <v>2230.9297799999999</v>
      </c>
      <c r="O39" s="16">
        <f t="shared" si="72"/>
        <v>2230.9297799999999</v>
      </c>
      <c r="P39" s="16">
        <f t="shared" si="73"/>
        <v>0</v>
      </c>
      <c r="Q39" s="16">
        <f t="shared" si="74"/>
        <v>721</v>
      </c>
      <c r="R39" s="16">
        <v>1963.2</v>
      </c>
      <c r="S39" s="16">
        <f t="shared" si="91"/>
        <v>1415.4672</v>
      </c>
      <c r="T39" s="16">
        <f t="shared" si="75"/>
        <v>1415.4672</v>
      </c>
      <c r="U39" s="16"/>
      <c r="V39" s="16">
        <f t="shared" si="76"/>
        <v>445.1</v>
      </c>
      <c r="W39" s="16">
        <v>2041.73</v>
      </c>
      <c r="X39" s="16">
        <f t="shared" si="92"/>
        <v>908.77402300000006</v>
      </c>
      <c r="Y39" s="16">
        <f t="shared" si="77"/>
        <v>908.77402300000006</v>
      </c>
      <c r="Z39" s="16"/>
      <c r="AA39" s="16">
        <f t="shared" si="78"/>
        <v>1166.0999999999999</v>
      </c>
      <c r="AB39" s="16">
        <f t="shared" si="79"/>
        <v>2324.241223</v>
      </c>
      <c r="AC39" s="16">
        <f t="shared" si="80"/>
        <v>2324.241223</v>
      </c>
      <c r="AD39" s="16">
        <f t="shared" si="81"/>
        <v>0</v>
      </c>
      <c r="AE39" s="16">
        <f t="shared" si="82"/>
        <v>721</v>
      </c>
      <c r="AF39" s="16">
        <v>2041.73</v>
      </c>
      <c r="AG39" s="16">
        <f t="shared" si="93"/>
        <v>1472.0873300000001</v>
      </c>
      <c r="AH39" s="16">
        <f t="shared" si="83"/>
        <v>1472.0873300000001</v>
      </c>
      <c r="AI39" s="16"/>
      <c r="AJ39" s="16">
        <f t="shared" si="84"/>
        <v>445.1</v>
      </c>
      <c r="AK39" s="16">
        <v>2123.4</v>
      </c>
      <c r="AL39" s="16">
        <f t="shared" si="94"/>
        <v>945.12534000000005</v>
      </c>
      <c r="AM39" s="16">
        <f t="shared" si="95"/>
        <v>945.12534000000005</v>
      </c>
      <c r="AN39" s="16"/>
      <c r="AO39" s="16">
        <f t="shared" si="85"/>
        <v>1166.0999999999999</v>
      </c>
      <c r="AP39" s="16">
        <f t="shared" si="86"/>
        <v>2417.2126699999999</v>
      </c>
      <c r="AQ39" s="16">
        <f t="shared" si="87"/>
        <v>2417.2126699999999</v>
      </c>
      <c r="AR39" s="16">
        <f t="shared" si="88"/>
        <v>0</v>
      </c>
      <c r="AT39" s="20"/>
      <c r="AU39" s="20"/>
      <c r="AV39" s="20"/>
    </row>
    <row r="40" spans="1:48" ht="31.2" hidden="1" x14ac:dyDescent="0.3">
      <c r="A40" s="14" t="s">
        <v>90</v>
      </c>
      <c r="B40" s="1" t="s">
        <v>12</v>
      </c>
      <c r="C40" s="16">
        <v>834</v>
      </c>
      <c r="D40" s="16">
        <v>1882.26</v>
      </c>
      <c r="E40" s="16">
        <f t="shared" si="89"/>
        <v>1569.80484</v>
      </c>
      <c r="F40" s="16">
        <f t="shared" si="68"/>
        <v>1569.80484</v>
      </c>
      <c r="G40" s="16"/>
      <c r="H40" s="16">
        <v>428.87</v>
      </c>
      <c r="I40" s="16">
        <v>1963.2</v>
      </c>
      <c r="J40" s="16">
        <f t="shared" si="90"/>
        <v>841.957584</v>
      </c>
      <c r="K40" s="16">
        <f t="shared" si="69"/>
        <v>841.957584</v>
      </c>
      <c r="L40" s="16"/>
      <c r="M40" s="16">
        <f t="shared" si="70"/>
        <v>1262.8699999999999</v>
      </c>
      <c r="N40" s="16">
        <f t="shared" si="71"/>
        <v>2411.762424</v>
      </c>
      <c r="O40" s="16">
        <f t="shared" si="72"/>
        <v>2411.762424</v>
      </c>
      <c r="P40" s="16">
        <f t="shared" si="73"/>
        <v>0</v>
      </c>
      <c r="Q40" s="16">
        <f t="shared" si="74"/>
        <v>834</v>
      </c>
      <c r="R40" s="16">
        <v>1963.2</v>
      </c>
      <c r="S40" s="16">
        <f t="shared" si="91"/>
        <v>1637.3088</v>
      </c>
      <c r="T40" s="16">
        <f t="shared" si="75"/>
        <v>1637.3088</v>
      </c>
      <c r="U40" s="16"/>
      <c r="V40" s="16">
        <f t="shared" si="76"/>
        <v>428.87</v>
      </c>
      <c r="W40" s="16">
        <v>2041.73</v>
      </c>
      <c r="X40" s="16">
        <f t="shared" si="92"/>
        <v>875.6367451000001</v>
      </c>
      <c r="Y40" s="16">
        <f t="shared" si="77"/>
        <v>875.6367451000001</v>
      </c>
      <c r="Z40" s="16"/>
      <c r="AA40" s="16">
        <f t="shared" si="78"/>
        <v>1262.8699999999999</v>
      </c>
      <c r="AB40" s="16">
        <f t="shared" si="79"/>
        <v>2512.9455451000003</v>
      </c>
      <c r="AC40" s="16">
        <f t="shared" si="80"/>
        <v>2512.9455451000003</v>
      </c>
      <c r="AD40" s="16">
        <f t="shared" si="81"/>
        <v>0</v>
      </c>
      <c r="AE40" s="16">
        <f t="shared" si="82"/>
        <v>834</v>
      </c>
      <c r="AF40" s="16">
        <v>2041.73</v>
      </c>
      <c r="AG40" s="16">
        <f t="shared" si="93"/>
        <v>1702.8028200000001</v>
      </c>
      <c r="AH40" s="16">
        <f t="shared" si="83"/>
        <v>1702.8028200000001</v>
      </c>
      <c r="AI40" s="16"/>
      <c r="AJ40" s="16">
        <f t="shared" si="84"/>
        <v>428.87</v>
      </c>
      <c r="AK40" s="16">
        <v>2123.4</v>
      </c>
      <c r="AL40" s="16">
        <f t="shared" si="94"/>
        <v>910.6625580000001</v>
      </c>
      <c r="AM40" s="16">
        <f t="shared" si="95"/>
        <v>910.6625580000001</v>
      </c>
      <c r="AN40" s="16"/>
      <c r="AO40" s="16">
        <f t="shared" si="85"/>
        <v>1262.8699999999999</v>
      </c>
      <c r="AP40" s="16">
        <f t="shared" si="86"/>
        <v>2613.4653780000003</v>
      </c>
      <c r="AQ40" s="16">
        <f t="shared" si="87"/>
        <v>2613.4653780000003</v>
      </c>
      <c r="AR40" s="16">
        <f t="shared" si="88"/>
        <v>0</v>
      </c>
      <c r="AT40" s="20"/>
      <c r="AU40" s="20"/>
      <c r="AV40" s="20"/>
    </row>
    <row r="41" spans="1:48" ht="31.2" hidden="1" x14ac:dyDescent="0.3">
      <c r="A41" s="14" t="s">
        <v>91</v>
      </c>
      <c r="B41" s="1" t="s">
        <v>13</v>
      </c>
      <c r="C41" s="16">
        <v>1112.5899999999999</v>
      </c>
      <c r="D41" s="16">
        <v>1882.26</v>
      </c>
      <c r="E41" s="16">
        <f t="shared" si="89"/>
        <v>2094.1836533999999</v>
      </c>
      <c r="F41" s="16">
        <f t="shared" si="68"/>
        <v>2094.1836533999999</v>
      </c>
      <c r="G41" s="16"/>
      <c r="H41" s="16">
        <v>603.61</v>
      </c>
      <c r="I41" s="16">
        <v>1963.2</v>
      </c>
      <c r="J41" s="16">
        <f t="shared" si="90"/>
        <v>1185.0071519999999</v>
      </c>
      <c r="K41" s="16">
        <f t="shared" si="69"/>
        <v>1185.0071519999999</v>
      </c>
      <c r="L41" s="16"/>
      <c r="M41" s="16">
        <f t="shared" si="70"/>
        <v>1716.1999999999998</v>
      </c>
      <c r="N41" s="16">
        <f t="shared" si="71"/>
        <v>3279.1908053999996</v>
      </c>
      <c r="O41" s="16">
        <f t="shared" si="72"/>
        <v>3279.1908053999996</v>
      </c>
      <c r="P41" s="16">
        <f t="shared" si="73"/>
        <v>0</v>
      </c>
      <c r="Q41" s="16">
        <f t="shared" si="74"/>
        <v>1112.5899999999999</v>
      </c>
      <c r="R41" s="16">
        <v>1963.2</v>
      </c>
      <c r="S41" s="16">
        <f t="shared" si="91"/>
        <v>2184.236688</v>
      </c>
      <c r="T41" s="16">
        <f t="shared" si="75"/>
        <v>2184.236688</v>
      </c>
      <c r="U41" s="16"/>
      <c r="V41" s="16">
        <f t="shared" si="76"/>
        <v>603.61</v>
      </c>
      <c r="W41" s="16">
        <v>2041.73</v>
      </c>
      <c r="X41" s="16">
        <f t="shared" si="92"/>
        <v>1232.4086453</v>
      </c>
      <c r="Y41" s="16">
        <f t="shared" si="77"/>
        <v>1232.4086453</v>
      </c>
      <c r="Z41" s="16"/>
      <c r="AA41" s="16">
        <f t="shared" si="78"/>
        <v>1716.1999999999998</v>
      </c>
      <c r="AB41" s="16">
        <f t="shared" si="79"/>
        <v>3416.6453332999999</v>
      </c>
      <c r="AC41" s="16">
        <f t="shared" si="80"/>
        <v>3416.6453332999999</v>
      </c>
      <c r="AD41" s="16">
        <f t="shared" si="81"/>
        <v>0</v>
      </c>
      <c r="AE41" s="16">
        <f t="shared" si="82"/>
        <v>1112.5899999999999</v>
      </c>
      <c r="AF41" s="16">
        <v>2041.73</v>
      </c>
      <c r="AG41" s="16">
        <f t="shared" si="93"/>
        <v>2271.6083806999995</v>
      </c>
      <c r="AH41" s="16">
        <f t="shared" si="83"/>
        <v>2271.6083806999995</v>
      </c>
      <c r="AI41" s="16"/>
      <c r="AJ41" s="16">
        <f t="shared" si="84"/>
        <v>603.61</v>
      </c>
      <c r="AK41" s="16">
        <v>2123.4</v>
      </c>
      <c r="AL41" s="16">
        <f t="shared" si="94"/>
        <v>1281.7054740000001</v>
      </c>
      <c r="AM41" s="16">
        <f t="shared" si="95"/>
        <v>1281.7054740000001</v>
      </c>
      <c r="AN41" s="16"/>
      <c r="AO41" s="16">
        <f t="shared" si="85"/>
        <v>1716.1999999999998</v>
      </c>
      <c r="AP41" s="16">
        <f t="shared" si="86"/>
        <v>3553.3138546999999</v>
      </c>
      <c r="AQ41" s="16">
        <f t="shared" si="87"/>
        <v>3553.3138546999999</v>
      </c>
      <c r="AR41" s="16">
        <f t="shared" si="88"/>
        <v>0</v>
      </c>
      <c r="AT41" s="20"/>
      <c r="AU41" s="20"/>
      <c r="AV41" s="20"/>
    </row>
    <row r="42" spans="1:48" ht="31.2" hidden="1" x14ac:dyDescent="0.3">
      <c r="A42" s="14" t="s">
        <v>92</v>
      </c>
      <c r="B42" s="1" t="s">
        <v>14</v>
      </c>
      <c r="C42" s="16">
        <v>470.09</v>
      </c>
      <c r="D42" s="16">
        <v>1882.26</v>
      </c>
      <c r="E42" s="16">
        <f t="shared" si="89"/>
        <v>884.83160339999995</v>
      </c>
      <c r="F42" s="16">
        <f t="shared" si="68"/>
        <v>884.83160339999995</v>
      </c>
      <c r="G42" s="16"/>
      <c r="H42" s="16">
        <v>233.28</v>
      </c>
      <c r="I42" s="16">
        <v>1963.2</v>
      </c>
      <c r="J42" s="16">
        <f t="shared" si="90"/>
        <v>457.97529600000001</v>
      </c>
      <c r="K42" s="16">
        <f t="shared" si="69"/>
        <v>457.97529600000001</v>
      </c>
      <c r="L42" s="16"/>
      <c r="M42" s="16">
        <f t="shared" si="70"/>
        <v>703.37</v>
      </c>
      <c r="N42" s="16">
        <f t="shared" si="71"/>
        <v>1342.8068994</v>
      </c>
      <c r="O42" s="16">
        <f t="shared" si="72"/>
        <v>1342.8068994</v>
      </c>
      <c r="P42" s="16">
        <f t="shared" si="73"/>
        <v>0</v>
      </c>
      <c r="Q42" s="16">
        <f t="shared" si="74"/>
        <v>470.09</v>
      </c>
      <c r="R42" s="16">
        <v>1963.2</v>
      </c>
      <c r="S42" s="16">
        <f t="shared" si="91"/>
        <v>922.88068799999996</v>
      </c>
      <c r="T42" s="16">
        <f t="shared" si="75"/>
        <v>922.88068799999996</v>
      </c>
      <c r="U42" s="16"/>
      <c r="V42" s="16">
        <f t="shared" si="76"/>
        <v>233.28</v>
      </c>
      <c r="W42" s="16">
        <v>2041.73</v>
      </c>
      <c r="X42" s="16">
        <f t="shared" si="92"/>
        <v>476.29477439999999</v>
      </c>
      <c r="Y42" s="16">
        <f t="shared" si="77"/>
        <v>476.29477439999999</v>
      </c>
      <c r="Z42" s="16"/>
      <c r="AA42" s="16">
        <f t="shared" si="78"/>
        <v>703.37</v>
      </c>
      <c r="AB42" s="16">
        <f t="shared" si="79"/>
        <v>1399.1754624</v>
      </c>
      <c r="AC42" s="16">
        <f t="shared" si="80"/>
        <v>1399.1754624</v>
      </c>
      <c r="AD42" s="16">
        <f t="shared" si="81"/>
        <v>0</v>
      </c>
      <c r="AE42" s="16">
        <f t="shared" si="82"/>
        <v>470.09</v>
      </c>
      <c r="AF42" s="16">
        <v>2041.73</v>
      </c>
      <c r="AG42" s="16">
        <f t="shared" si="93"/>
        <v>959.79685569999992</v>
      </c>
      <c r="AH42" s="16">
        <f t="shared" si="83"/>
        <v>959.79685569999992</v>
      </c>
      <c r="AI42" s="16"/>
      <c r="AJ42" s="16">
        <f t="shared" si="84"/>
        <v>233.28</v>
      </c>
      <c r="AK42" s="16">
        <v>2123.4</v>
      </c>
      <c r="AL42" s="16">
        <f t="shared" si="94"/>
        <v>495.34675200000004</v>
      </c>
      <c r="AM42" s="16">
        <f t="shared" si="95"/>
        <v>495.34675200000004</v>
      </c>
      <c r="AN42" s="16"/>
      <c r="AO42" s="16">
        <f t="shared" si="85"/>
        <v>703.37</v>
      </c>
      <c r="AP42" s="16">
        <f t="shared" si="86"/>
        <v>1455.1436076999998</v>
      </c>
      <c r="AQ42" s="16">
        <f t="shared" si="87"/>
        <v>1455.1436076999998</v>
      </c>
      <c r="AR42" s="16">
        <f t="shared" si="88"/>
        <v>0</v>
      </c>
      <c r="AT42" s="20"/>
      <c r="AU42" s="20"/>
      <c r="AV42" s="20"/>
    </row>
    <row r="43" spans="1:48" ht="31.2" hidden="1" x14ac:dyDescent="0.3">
      <c r="A43" s="14" t="s">
        <v>93</v>
      </c>
      <c r="B43" s="1" t="s">
        <v>15</v>
      </c>
      <c r="C43" s="16">
        <v>1182</v>
      </c>
      <c r="D43" s="16">
        <v>1882.26</v>
      </c>
      <c r="E43" s="16">
        <f t="shared" si="89"/>
        <v>2224.8313199999998</v>
      </c>
      <c r="F43" s="16">
        <f t="shared" si="68"/>
        <v>2224.8313199999998</v>
      </c>
      <c r="G43" s="16"/>
      <c r="H43" s="16">
        <v>980.23</v>
      </c>
      <c r="I43" s="16">
        <v>1963.2</v>
      </c>
      <c r="J43" s="16">
        <f t="shared" si="90"/>
        <v>1924.3875360000002</v>
      </c>
      <c r="K43" s="16">
        <f t="shared" si="69"/>
        <v>1924.3875360000002</v>
      </c>
      <c r="L43" s="16"/>
      <c r="M43" s="16">
        <f t="shared" si="70"/>
        <v>2162.23</v>
      </c>
      <c r="N43" s="16">
        <f t="shared" si="71"/>
        <v>4149.2188559999995</v>
      </c>
      <c r="O43" s="16">
        <f t="shared" si="72"/>
        <v>4149.2188559999995</v>
      </c>
      <c r="P43" s="16">
        <f t="shared" si="73"/>
        <v>0</v>
      </c>
      <c r="Q43" s="16">
        <f t="shared" si="74"/>
        <v>1182</v>
      </c>
      <c r="R43" s="16">
        <v>1963.2</v>
      </c>
      <c r="S43" s="16">
        <f t="shared" si="91"/>
        <v>2320.5023999999999</v>
      </c>
      <c r="T43" s="16">
        <f t="shared" si="75"/>
        <v>2320.5023999999999</v>
      </c>
      <c r="U43" s="16"/>
      <c r="V43" s="16">
        <f t="shared" si="76"/>
        <v>980.23</v>
      </c>
      <c r="W43" s="16">
        <v>2041.73</v>
      </c>
      <c r="X43" s="16">
        <f t="shared" si="92"/>
        <v>2001.3649979000002</v>
      </c>
      <c r="Y43" s="16">
        <f t="shared" si="77"/>
        <v>2001.3649979000002</v>
      </c>
      <c r="Z43" s="16"/>
      <c r="AA43" s="16">
        <f t="shared" si="78"/>
        <v>2162.23</v>
      </c>
      <c r="AB43" s="16">
        <f t="shared" si="79"/>
        <v>4321.8673978999996</v>
      </c>
      <c r="AC43" s="16">
        <f t="shared" si="80"/>
        <v>4321.8673978999996</v>
      </c>
      <c r="AD43" s="16">
        <f t="shared" si="81"/>
        <v>0</v>
      </c>
      <c r="AE43" s="16">
        <f t="shared" si="82"/>
        <v>1182</v>
      </c>
      <c r="AF43" s="16">
        <v>2041.73</v>
      </c>
      <c r="AG43" s="16">
        <f t="shared" si="93"/>
        <v>2413.3248599999997</v>
      </c>
      <c r="AH43" s="16">
        <f t="shared" si="83"/>
        <v>2413.3248599999997</v>
      </c>
      <c r="AI43" s="16"/>
      <c r="AJ43" s="16">
        <f t="shared" si="84"/>
        <v>980.23</v>
      </c>
      <c r="AK43" s="16">
        <v>2123.4</v>
      </c>
      <c r="AL43" s="16">
        <f t="shared" si="94"/>
        <v>2081.4203820000002</v>
      </c>
      <c r="AM43" s="16">
        <f t="shared" si="95"/>
        <v>2081.4203820000002</v>
      </c>
      <c r="AN43" s="16"/>
      <c r="AO43" s="16">
        <f t="shared" si="85"/>
        <v>2162.23</v>
      </c>
      <c r="AP43" s="16">
        <f t="shared" si="86"/>
        <v>4494.745242</v>
      </c>
      <c r="AQ43" s="16">
        <f t="shared" si="87"/>
        <v>4494.745242</v>
      </c>
      <c r="AR43" s="16">
        <f t="shared" si="88"/>
        <v>0</v>
      </c>
      <c r="AT43" s="20"/>
      <c r="AU43" s="20"/>
      <c r="AV43" s="20"/>
    </row>
    <row r="44" spans="1:48" ht="31.2" hidden="1" x14ac:dyDescent="0.3">
      <c r="A44" s="14" t="s">
        <v>94</v>
      </c>
      <c r="B44" s="1" t="s">
        <v>16</v>
      </c>
      <c r="C44" s="16">
        <v>513.75</v>
      </c>
      <c r="D44" s="16">
        <v>1882.26</v>
      </c>
      <c r="E44" s="16">
        <f t="shared" si="89"/>
        <v>967.01107500000001</v>
      </c>
      <c r="F44" s="16">
        <f t="shared" si="68"/>
        <v>967.01107500000001</v>
      </c>
      <c r="G44" s="16"/>
      <c r="H44" s="16">
        <v>300.18</v>
      </c>
      <c r="I44" s="16">
        <v>1963.2</v>
      </c>
      <c r="J44" s="16">
        <f t="shared" si="90"/>
        <v>589.31337600000006</v>
      </c>
      <c r="K44" s="16">
        <f t="shared" si="69"/>
        <v>589.31337600000006</v>
      </c>
      <c r="L44" s="16"/>
      <c r="M44" s="16">
        <f t="shared" si="70"/>
        <v>813.93000000000006</v>
      </c>
      <c r="N44" s="16">
        <f t="shared" si="71"/>
        <v>1556.324451</v>
      </c>
      <c r="O44" s="16">
        <f t="shared" si="72"/>
        <v>1556.324451</v>
      </c>
      <c r="P44" s="16">
        <f t="shared" si="73"/>
        <v>0</v>
      </c>
      <c r="Q44" s="16">
        <f t="shared" si="74"/>
        <v>513.75</v>
      </c>
      <c r="R44" s="16">
        <v>1963.2</v>
      </c>
      <c r="S44" s="16">
        <f t="shared" si="91"/>
        <v>1008.5940000000001</v>
      </c>
      <c r="T44" s="16">
        <f t="shared" si="75"/>
        <v>1008.5940000000001</v>
      </c>
      <c r="U44" s="16"/>
      <c r="V44" s="16">
        <f t="shared" si="76"/>
        <v>300.18</v>
      </c>
      <c r="W44" s="16">
        <v>2041.73</v>
      </c>
      <c r="X44" s="16">
        <f t="shared" si="92"/>
        <v>612.88651140000013</v>
      </c>
      <c r="Y44" s="16">
        <f t="shared" si="77"/>
        <v>612.88651140000013</v>
      </c>
      <c r="Z44" s="16"/>
      <c r="AA44" s="16">
        <f t="shared" si="78"/>
        <v>813.93000000000006</v>
      </c>
      <c r="AB44" s="16">
        <f t="shared" si="79"/>
        <v>1621.4805114000001</v>
      </c>
      <c r="AC44" s="16">
        <f t="shared" si="80"/>
        <v>1621.4805114000001</v>
      </c>
      <c r="AD44" s="16">
        <f t="shared" si="81"/>
        <v>0</v>
      </c>
      <c r="AE44" s="16">
        <f t="shared" si="82"/>
        <v>513.75</v>
      </c>
      <c r="AF44" s="16">
        <v>2041.73</v>
      </c>
      <c r="AG44" s="16">
        <f t="shared" si="93"/>
        <v>1048.9387875</v>
      </c>
      <c r="AH44" s="16">
        <f t="shared" si="83"/>
        <v>1048.9387875</v>
      </c>
      <c r="AI44" s="16"/>
      <c r="AJ44" s="16">
        <f t="shared" si="84"/>
        <v>300.18</v>
      </c>
      <c r="AK44" s="16">
        <v>2123.4</v>
      </c>
      <c r="AL44" s="16">
        <f t="shared" si="94"/>
        <v>637.40221200000008</v>
      </c>
      <c r="AM44" s="16">
        <f t="shared" si="95"/>
        <v>637.40221200000008</v>
      </c>
      <c r="AN44" s="16"/>
      <c r="AO44" s="16">
        <f t="shared" si="85"/>
        <v>813.93000000000006</v>
      </c>
      <c r="AP44" s="16">
        <f t="shared" si="86"/>
        <v>1686.3409995000002</v>
      </c>
      <c r="AQ44" s="16">
        <f t="shared" si="87"/>
        <v>1686.3409995000002</v>
      </c>
      <c r="AR44" s="16">
        <f t="shared" si="88"/>
        <v>0</v>
      </c>
      <c r="AT44" s="20"/>
      <c r="AU44" s="20"/>
      <c r="AV44" s="20"/>
    </row>
    <row r="45" spans="1:48" ht="31.2" hidden="1" x14ac:dyDescent="0.3">
      <c r="A45" s="14" t="s">
        <v>95</v>
      </c>
      <c r="B45" s="1" t="s">
        <v>17</v>
      </c>
      <c r="C45" s="16">
        <v>455.56</v>
      </c>
      <c r="D45" s="16">
        <v>1882.26</v>
      </c>
      <c r="E45" s="16">
        <f t="shared" si="89"/>
        <v>857.48236559999998</v>
      </c>
      <c r="F45" s="16">
        <f t="shared" si="68"/>
        <v>857.48236559999998</v>
      </c>
      <c r="G45" s="16"/>
      <c r="H45" s="16">
        <v>261.83</v>
      </c>
      <c r="I45" s="16">
        <v>1963.2</v>
      </c>
      <c r="J45" s="16">
        <f t="shared" si="90"/>
        <v>514.02465599999994</v>
      </c>
      <c r="K45" s="16">
        <f t="shared" si="69"/>
        <v>514.02465599999994</v>
      </c>
      <c r="L45" s="16"/>
      <c r="M45" s="16">
        <f t="shared" si="70"/>
        <v>717.39</v>
      </c>
      <c r="N45" s="16">
        <f t="shared" si="71"/>
        <v>1371.5070215999999</v>
      </c>
      <c r="O45" s="16">
        <f t="shared" si="72"/>
        <v>1371.5070215999999</v>
      </c>
      <c r="P45" s="16">
        <f t="shared" si="73"/>
        <v>0</v>
      </c>
      <c r="Q45" s="16">
        <f t="shared" si="74"/>
        <v>455.56</v>
      </c>
      <c r="R45" s="16">
        <v>1963.2</v>
      </c>
      <c r="S45" s="16">
        <f t="shared" si="91"/>
        <v>894.35539199999994</v>
      </c>
      <c r="T45" s="16">
        <f t="shared" si="75"/>
        <v>894.35539199999994</v>
      </c>
      <c r="U45" s="16"/>
      <c r="V45" s="16">
        <f t="shared" si="76"/>
        <v>261.83</v>
      </c>
      <c r="W45" s="16">
        <v>2041.73</v>
      </c>
      <c r="X45" s="16">
        <f t="shared" si="92"/>
        <v>534.58616589999997</v>
      </c>
      <c r="Y45" s="16">
        <f t="shared" si="77"/>
        <v>534.58616589999997</v>
      </c>
      <c r="Z45" s="16"/>
      <c r="AA45" s="16">
        <f t="shared" si="78"/>
        <v>717.39</v>
      </c>
      <c r="AB45" s="16">
        <f t="shared" si="79"/>
        <v>1428.9415578999999</v>
      </c>
      <c r="AC45" s="16">
        <f t="shared" si="80"/>
        <v>1428.9415578999999</v>
      </c>
      <c r="AD45" s="16">
        <f t="shared" si="81"/>
        <v>0</v>
      </c>
      <c r="AE45" s="16">
        <f t="shared" si="82"/>
        <v>455.56</v>
      </c>
      <c r="AF45" s="16">
        <v>2041.73</v>
      </c>
      <c r="AG45" s="16">
        <f t="shared" si="93"/>
        <v>930.1305188</v>
      </c>
      <c r="AH45" s="16">
        <f t="shared" si="83"/>
        <v>930.1305188</v>
      </c>
      <c r="AI45" s="16"/>
      <c r="AJ45" s="16">
        <f t="shared" si="84"/>
        <v>261.83</v>
      </c>
      <c r="AK45" s="16">
        <v>2123.4</v>
      </c>
      <c r="AL45" s="16">
        <f t="shared" si="94"/>
        <v>555.96982200000002</v>
      </c>
      <c r="AM45" s="16">
        <f t="shared" si="95"/>
        <v>555.96982200000002</v>
      </c>
      <c r="AN45" s="16"/>
      <c r="AO45" s="16">
        <f t="shared" si="85"/>
        <v>717.39</v>
      </c>
      <c r="AP45" s="16">
        <f t="shared" si="86"/>
        <v>1486.1003408000001</v>
      </c>
      <c r="AQ45" s="16">
        <f t="shared" si="87"/>
        <v>1486.1003408000001</v>
      </c>
      <c r="AR45" s="16">
        <f t="shared" si="88"/>
        <v>0</v>
      </c>
      <c r="AT45" s="20"/>
      <c r="AU45" s="20"/>
      <c r="AV45" s="20"/>
    </row>
    <row r="46" spans="1:48" ht="31.2" hidden="1" x14ac:dyDescent="0.3">
      <c r="A46" s="14" t="s">
        <v>96</v>
      </c>
      <c r="B46" s="1" t="s">
        <v>18</v>
      </c>
      <c r="C46" s="16">
        <v>177.77</v>
      </c>
      <c r="D46" s="16">
        <v>1882.26</v>
      </c>
      <c r="E46" s="16">
        <f t="shared" si="89"/>
        <v>334.60936019999997</v>
      </c>
      <c r="F46" s="16">
        <f t="shared" si="68"/>
        <v>334.60936019999997</v>
      </c>
      <c r="G46" s="16"/>
      <c r="H46" s="16">
        <v>83.79</v>
      </c>
      <c r="I46" s="16">
        <v>1963.2</v>
      </c>
      <c r="J46" s="16">
        <f t="shared" si="90"/>
        <v>164.49652800000001</v>
      </c>
      <c r="K46" s="16">
        <f t="shared" si="69"/>
        <v>164.49652800000001</v>
      </c>
      <c r="L46" s="16"/>
      <c r="M46" s="16">
        <f t="shared" si="70"/>
        <v>261.56</v>
      </c>
      <c r="N46" s="16">
        <f t="shared" si="71"/>
        <v>499.10588819999998</v>
      </c>
      <c r="O46" s="16">
        <f t="shared" si="72"/>
        <v>499.10588819999998</v>
      </c>
      <c r="P46" s="16">
        <f t="shared" si="73"/>
        <v>0</v>
      </c>
      <c r="Q46" s="16">
        <f t="shared" si="74"/>
        <v>177.77</v>
      </c>
      <c r="R46" s="16">
        <v>1963.2</v>
      </c>
      <c r="S46" s="16">
        <f t="shared" si="91"/>
        <v>348.998064</v>
      </c>
      <c r="T46" s="16">
        <f t="shared" si="75"/>
        <v>348.998064</v>
      </c>
      <c r="U46" s="16"/>
      <c r="V46" s="16">
        <f t="shared" si="76"/>
        <v>83.79</v>
      </c>
      <c r="W46" s="16">
        <v>2041.73</v>
      </c>
      <c r="X46" s="16">
        <f t="shared" si="92"/>
        <v>171.07655670000003</v>
      </c>
      <c r="Y46" s="16">
        <f t="shared" si="77"/>
        <v>171.07655670000003</v>
      </c>
      <c r="Z46" s="16"/>
      <c r="AA46" s="16">
        <f t="shared" si="78"/>
        <v>261.56</v>
      </c>
      <c r="AB46" s="16">
        <f t="shared" si="79"/>
        <v>520.07462069999997</v>
      </c>
      <c r="AC46" s="16">
        <f t="shared" si="80"/>
        <v>520.07462069999997</v>
      </c>
      <c r="AD46" s="16">
        <f t="shared" si="81"/>
        <v>0</v>
      </c>
      <c r="AE46" s="16">
        <f t="shared" si="82"/>
        <v>177.77</v>
      </c>
      <c r="AF46" s="16">
        <v>2041.73</v>
      </c>
      <c r="AG46" s="16">
        <f t="shared" si="93"/>
        <v>362.95834209999998</v>
      </c>
      <c r="AH46" s="16">
        <f t="shared" si="83"/>
        <v>362.95834209999998</v>
      </c>
      <c r="AI46" s="16"/>
      <c r="AJ46" s="16">
        <f t="shared" si="84"/>
        <v>83.79</v>
      </c>
      <c r="AK46" s="16">
        <v>2123.4</v>
      </c>
      <c r="AL46" s="16">
        <f t="shared" si="94"/>
        <v>177.91968600000001</v>
      </c>
      <c r="AM46" s="16">
        <f t="shared" si="95"/>
        <v>177.91968600000001</v>
      </c>
      <c r="AN46" s="16"/>
      <c r="AO46" s="16">
        <f t="shared" si="85"/>
        <v>261.56</v>
      </c>
      <c r="AP46" s="16">
        <f t="shared" si="86"/>
        <v>540.87802809999994</v>
      </c>
      <c r="AQ46" s="16">
        <f t="shared" si="87"/>
        <v>540.87802809999994</v>
      </c>
      <c r="AR46" s="16">
        <f t="shared" si="88"/>
        <v>0</v>
      </c>
      <c r="AT46" s="20"/>
      <c r="AU46" s="20"/>
      <c r="AV46" s="20"/>
    </row>
    <row r="47" spans="1:48" ht="31.2" hidden="1" x14ac:dyDescent="0.3">
      <c r="A47" s="14" t="s">
        <v>97</v>
      </c>
      <c r="B47" s="1" t="s">
        <v>19</v>
      </c>
      <c r="C47" s="16">
        <v>566.20000000000005</v>
      </c>
      <c r="D47" s="16">
        <v>1882.26</v>
      </c>
      <c r="E47" s="16">
        <f t="shared" si="89"/>
        <v>1065.7356119999999</v>
      </c>
      <c r="F47" s="16">
        <f t="shared" si="68"/>
        <v>1065.7356119999999</v>
      </c>
      <c r="G47" s="16"/>
      <c r="H47" s="16">
        <v>344.16</v>
      </c>
      <c r="I47" s="16">
        <v>1963.2</v>
      </c>
      <c r="J47" s="16">
        <f t="shared" si="90"/>
        <v>675.65491199999997</v>
      </c>
      <c r="K47" s="16">
        <f t="shared" si="69"/>
        <v>675.65491199999997</v>
      </c>
      <c r="L47" s="16"/>
      <c r="M47" s="16">
        <f t="shared" si="70"/>
        <v>910.36000000000013</v>
      </c>
      <c r="N47" s="16">
        <f t="shared" si="71"/>
        <v>1741.3905239999999</v>
      </c>
      <c r="O47" s="16">
        <f t="shared" si="72"/>
        <v>1741.3905239999999</v>
      </c>
      <c r="P47" s="16">
        <f t="shared" si="73"/>
        <v>0</v>
      </c>
      <c r="Q47" s="16">
        <f t="shared" si="74"/>
        <v>566.20000000000005</v>
      </c>
      <c r="R47" s="16">
        <v>1963.2</v>
      </c>
      <c r="S47" s="16">
        <f t="shared" si="91"/>
        <v>1111.56384</v>
      </c>
      <c r="T47" s="16">
        <f t="shared" si="75"/>
        <v>1111.56384</v>
      </c>
      <c r="U47" s="16"/>
      <c r="V47" s="16">
        <f t="shared" si="76"/>
        <v>344.16</v>
      </c>
      <c r="W47" s="16">
        <v>2041.73</v>
      </c>
      <c r="X47" s="16">
        <f t="shared" si="92"/>
        <v>702.68179680000003</v>
      </c>
      <c r="Y47" s="16">
        <f t="shared" si="77"/>
        <v>702.68179680000003</v>
      </c>
      <c r="Z47" s="16"/>
      <c r="AA47" s="16">
        <f t="shared" si="78"/>
        <v>910.36000000000013</v>
      </c>
      <c r="AB47" s="16">
        <f t="shared" si="79"/>
        <v>1814.2456368000001</v>
      </c>
      <c r="AC47" s="16">
        <f t="shared" si="80"/>
        <v>1814.2456368000001</v>
      </c>
      <c r="AD47" s="16">
        <f t="shared" si="81"/>
        <v>0</v>
      </c>
      <c r="AE47" s="16">
        <f t="shared" si="82"/>
        <v>566.20000000000005</v>
      </c>
      <c r="AF47" s="16">
        <v>2041.73</v>
      </c>
      <c r="AG47" s="16">
        <f t="shared" si="93"/>
        <v>1156.0275260000001</v>
      </c>
      <c r="AH47" s="16">
        <f t="shared" si="83"/>
        <v>1156.0275260000001</v>
      </c>
      <c r="AI47" s="16"/>
      <c r="AJ47" s="16">
        <f t="shared" si="84"/>
        <v>344.16</v>
      </c>
      <c r="AK47" s="16">
        <v>2123.4</v>
      </c>
      <c r="AL47" s="16">
        <f t="shared" si="94"/>
        <v>730.78934400000003</v>
      </c>
      <c r="AM47" s="16">
        <f t="shared" si="95"/>
        <v>730.78934400000003</v>
      </c>
      <c r="AN47" s="16"/>
      <c r="AO47" s="16">
        <f t="shared" si="85"/>
        <v>910.36000000000013</v>
      </c>
      <c r="AP47" s="16">
        <f t="shared" si="86"/>
        <v>1886.8168700000001</v>
      </c>
      <c r="AQ47" s="16">
        <f t="shared" si="87"/>
        <v>1886.8168700000001</v>
      </c>
      <c r="AR47" s="16">
        <f t="shared" si="88"/>
        <v>0</v>
      </c>
      <c r="AT47" s="20"/>
      <c r="AU47" s="20"/>
      <c r="AV47" s="20"/>
    </row>
    <row r="48" spans="1:48" ht="31.2" hidden="1" x14ac:dyDescent="0.3">
      <c r="A48" s="14" t="s">
        <v>98</v>
      </c>
      <c r="B48" s="1" t="s">
        <v>20</v>
      </c>
      <c r="C48" s="16">
        <v>490.8</v>
      </c>
      <c r="D48" s="16">
        <v>1882.26</v>
      </c>
      <c r="E48" s="16">
        <f t="shared" si="89"/>
        <v>923.81320800000003</v>
      </c>
      <c r="F48" s="16">
        <f t="shared" si="68"/>
        <v>923.81320800000003</v>
      </c>
      <c r="G48" s="16"/>
      <c r="H48" s="16">
        <v>359.22</v>
      </c>
      <c r="I48" s="16">
        <v>1963.2</v>
      </c>
      <c r="J48" s="16">
        <f t="shared" si="90"/>
        <v>705.22070400000007</v>
      </c>
      <c r="K48" s="16">
        <f t="shared" si="69"/>
        <v>705.22070400000007</v>
      </c>
      <c r="L48" s="16"/>
      <c r="M48" s="16">
        <f t="shared" si="70"/>
        <v>850.02</v>
      </c>
      <c r="N48" s="16">
        <f t="shared" si="71"/>
        <v>1629.0339120000001</v>
      </c>
      <c r="O48" s="16">
        <f t="shared" si="72"/>
        <v>1629.0339120000001</v>
      </c>
      <c r="P48" s="16">
        <f t="shared" si="73"/>
        <v>0</v>
      </c>
      <c r="Q48" s="16">
        <f t="shared" si="74"/>
        <v>490.8</v>
      </c>
      <c r="R48" s="16">
        <v>1963.2</v>
      </c>
      <c r="S48" s="16">
        <f t="shared" si="91"/>
        <v>963.53856000000007</v>
      </c>
      <c r="T48" s="16">
        <f t="shared" si="75"/>
        <v>963.53856000000007</v>
      </c>
      <c r="U48" s="16"/>
      <c r="V48" s="16">
        <f t="shared" si="76"/>
        <v>359.22</v>
      </c>
      <c r="W48" s="16">
        <v>2041.73</v>
      </c>
      <c r="X48" s="16">
        <f t="shared" si="92"/>
        <v>733.43025060000002</v>
      </c>
      <c r="Y48" s="16">
        <f t="shared" si="77"/>
        <v>733.43025060000002</v>
      </c>
      <c r="Z48" s="16"/>
      <c r="AA48" s="16">
        <f t="shared" si="78"/>
        <v>850.02</v>
      </c>
      <c r="AB48" s="16">
        <f t="shared" si="79"/>
        <v>1696.9688106000001</v>
      </c>
      <c r="AC48" s="16">
        <f t="shared" si="80"/>
        <v>1696.9688106000001</v>
      </c>
      <c r="AD48" s="16">
        <f t="shared" si="81"/>
        <v>0</v>
      </c>
      <c r="AE48" s="16">
        <f t="shared" si="82"/>
        <v>490.8</v>
      </c>
      <c r="AF48" s="16">
        <v>2041.73</v>
      </c>
      <c r="AG48" s="16">
        <f t="shared" si="93"/>
        <v>1002.081084</v>
      </c>
      <c r="AH48" s="16">
        <f t="shared" si="83"/>
        <v>1002.081084</v>
      </c>
      <c r="AI48" s="16"/>
      <c r="AJ48" s="16">
        <f t="shared" si="84"/>
        <v>359.22</v>
      </c>
      <c r="AK48" s="16">
        <v>2123.4</v>
      </c>
      <c r="AL48" s="16">
        <f t="shared" si="94"/>
        <v>762.7677480000001</v>
      </c>
      <c r="AM48" s="16">
        <f t="shared" si="95"/>
        <v>762.7677480000001</v>
      </c>
      <c r="AN48" s="16"/>
      <c r="AO48" s="16">
        <f t="shared" si="85"/>
        <v>850.02</v>
      </c>
      <c r="AP48" s="16">
        <f t="shared" si="86"/>
        <v>1764.8488320000001</v>
      </c>
      <c r="AQ48" s="16">
        <f t="shared" si="87"/>
        <v>1764.8488320000001</v>
      </c>
      <c r="AR48" s="16">
        <f t="shared" si="88"/>
        <v>0</v>
      </c>
      <c r="AT48" s="20"/>
      <c r="AU48" s="20"/>
      <c r="AV48" s="20"/>
    </row>
    <row r="49" spans="1:48" ht="31.2" hidden="1" x14ac:dyDescent="0.3">
      <c r="A49" s="14" t="s">
        <v>99</v>
      </c>
      <c r="B49" s="1" t="s">
        <v>21</v>
      </c>
      <c r="C49" s="16">
        <v>1497.83</v>
      </c>
      <c r="D49" s="16">
        <v>1882.26</v>
      </c>
      <c r="E49" s="16">
        <f t="shared" si="89"/>
        <v>2819.3054957999998</v>
      </c>
      <c r="F49" s="16">
        <f t="shared" si="68"/>
        <v>2819.3054957999998</v>
      </c>
      <c r="G49" s="16"/>
      <c r="H49" s="16">
        <v>925.57</v>
      </c>
      <c r="I49" s="16">
        <v>1963.2</v>
      </c>
      <c r="J49" s="16">
        <f t="shared" si="90"/>
        <v>1817.0790240000001</v>
      </c>
      <c r="K49" s="16">
        <f t="shared" si="69"/>
        <v>1817.0790240000001</v>
      </c>
      <c r="L49" s="16"/>
      <c r="M49" s="16">
        <f t="shared" si="70"/>
        <v>2423.4</v>
      </c>
      <c r="N49" s="16">
        <f t="shared" si="71"/>
        <v>4636.3845197999999</v>
      </c>
      <c r="O49" s="16">
        <f t="shared" si="72"/>
        <v>4636.3845197999999</v>
      </c>
      <c r="P49" s="16">
        <f t="shared" si="73"/>
        <v>0</v>
      </c>
      <c r="Q49" s="16">
        <f t="shared" si="74"/>
        <v>1497.83</v>
      </c>
      <c r="R49" s="16">
        <v>1963.2</v>
      </c>
      <c r="S49" s="16">
        <f t="shared" ref="S49" si="96">Q49*R49/1000</f>
        <v>2940.5398560000003</v>
      </c>
      <c r="T49" s="16">
        <f t="shared" ref="T49" si="97">S49-U49</f>
        <v>2940.5398560000003</v>
      </c>
      <c r="U49" s="16"/>
      <c r="V49" s="16">
        <f t="shared" si="76"/>
        <v>925.57</v>
      </c>
      <c r="W49" s="16">
        <v>2041.73</v>
      </c>
      <c r="X49" s="16">
        <f t="shared" ref="X49" si="98">V49*W49/1000</f>
        <v>1889.7640361000001</v>
      </c>
      <c r="Y49" s="16">
        <f t="shared" ref="Y49" si="99">X49-Z49</f>
        <v>1889.7640361000001</v>
      </c>
      <c r="Z49" s="16"/>
      <c r="AA49" s="16">
        <f t="shared" si="78"/>
        <v>2423.4</v>
      </c>
      <c r="AB49" s="16">
        <f t="shared" si="79"/>
        <v>4830.3038921000007</v>
      </c>
      <c r="AC49" s="16">
        <f t="shared" si="80"/>
        <v>4830.3038921000007</v>
      </c>
      <c r="AD49" s="16">
        <f t="shared" si="81"/>
        <v>0</v>
      </c>
      <c r="AE49" s="16">
        <f t="shared" si="82"/>
        <v>1497.83</v>
      </c>
      <c r="AF49" s="16">
        <v>2041.73</v>
      </c>
      <c r="AG49" s="16">
        <f t="shared" ref="AG49" si="100">AE49*AF49/1000</f>
        <v>3058.1644458999999</v>
      </c>
      <c r="AH49" s="16">
        <f t="shared" ref="AH49" si="101">AG49-AI49</f>
        <v>3058.1644458999999</v>
      </c>
      <c r="AI49" s="16"/>
      <c r="AJ49" s="16">
        <f t="shared" si="84"/>
        <v>925.57</v>
      </c>
      <c r="AK49" s="16">
        <v>2123.4</v>
      </c>
      <c r="AL49" s="16">
        <f t="shared" ref="AL49" si="102">AJ49*AK49/1000</f>
        <v>1965.3553380000003</v>
      </c>
      <c r="AM49" s="16">
        <f t="shared" ref="AM49" si="103">AL49-AN49</f>
        <v>1965.3553380000003</v>
      </c>
      <c r="AN49" s="16"/>
      <c r="AO49" s="16">
        <f t="shared" si="85"/>
        <v>2423.4</v>
      </c>
      <c r="AP49" s="16">
        <f t="shared" si="86"/>
        <v>5023.5197839000002</v>
      </c>
      <c r="AQ49" s="16">
        <f t="shared" si="87"/>
        <v>5023.5197839000002</v>
      </c>
      <c r="AR49" s="16">
        <f t="shared" si="88"/>
        <v>0</v>
      </c>
      <c r="AT49" s="20"/>
      <c r="AU49" s="20"/>
      <c r="AV49" s="20"/>
    </row>
    <row r="50" spans="1:48" ht="31.2" hidden="1" x14ac:dyDescent="0.3">
      <c r="A50" s="14" t="s">
        <v>100</v>
      </c>
      <c r="B50" s="1" t="s">
        <v>22</v>
      </c>
      <c r="C50" s="16">
        <v>815.96</v>
      </c>
      <c r="D50" s="16">
        <v>1882.26</v>
      </c>
      <c r="E50" s="16">
        <f t="shared" si="89"/>
        <v>1535.8488696000002</v>
      </c>
      <c r="F50" s="16">
        <f t="shared" si="68"/>
        <v>1535.8488696000002</v>
      </c>
      <c r="G50" s="16"/>
      <c r="H50" s="16">
        <v>493.93</v>
      </c>
      <c r="I50" s="16">
        <v>1963.2</v>
      </c>
      <c r="J50" s="16">
        <f t="shared" si="90"/>
        <v>969.68337600000007</v>
      </c>
      <c r="K50" s="16">
        <f t="shared" si="69"/>
        <v>969.68337600000007</v>
      </c>
      <c r="L50" s="16"/>
      <c r="M50" s="16">
        <f t="shared" si="70"/>
        <v>1309.8900000000001</v>
      </c>
      <c r="N50" s="16">
        <f t="shared" si="71"/>
        <v>2505.5322456000004</v>
      </c>
      <c r="O50" s="16">
        <f t="shared" si="72"/>
        <v>2505.5322456000004</v>
      </c>
      <c r="P50" s="16">
        <f t="shared" si="73"/>
        <v>0</v>
      </c>
      <c r="Q50" s="16">
        <f t="shared" si="74"/>
        <v>815.96</v>
      </c>
      <c r="R50" s="16">
        <v>1963.2</v>
      </c>
      <c r="S50" s="16">
        <f t="shared" si="91"/>
        <v>1601.8926719999999</v>
      </c>
      <c r="T50" s="16">
        <f t="shared" si="75"/>
        <v>1601.8926719999999</v>
      </c>
      <c r="U50" s="16"/>
      <c r="V50" s="16">
        <f t="shared" si="76"/>
        <v>493.93</v>
      </c>
      <c r="W50" s="16">
        <v>2041.73</v>
      </c>
      <c r="X50" s="16">
        <f t="shared" si="92"/>
        <v>1008.4716989000001</v>
      </c>
      <c r="Y50" s="16">
        <f t="shared" si="77"/>
        <v>1008.4716989000001</v>
      </c>
      <c r="Z50" s="16"/>
      <c r="AA50" s="16">
        <f t="shared" si="78"/>
        <v>1309.8900000000001</v>
      </c>
      <c r="AB50" s="16">
        <f t="shared" si="79"/>
        <v>2610.3643708999998</v>
      </c>
      <c r="AC50" s="16">
        <f t="shared" si="80"/>
        <v>2610.3643708999998</v>
      </c>
      <c r="AD50" s="16">
        <f t="shared" si="81"/>
        <v>0</v>
      </c>
      <c r="AE50" s="16">
        <f t="shared" si="82"/>
        <v>815.96</v>
      </c>
      <c r="AF50" s="16">
        <v>2041.73</v>
      </c>
      <c r="AG50" s="16">
        <f t="shared" si="93"/>
        <v>1665.9700108</v>
      </c>
      <c r="AH50" s="16">
        <f t="shared" si="83"/>
        <v>1665.9700108</v>
      </c>
      <c r="AI50" s="16"/>
      <c r="AJ50" s="16">
        <f t="shared" si="84"/>
        <v>493.93</v>
      </c>
      <c r="AK50" s="16">
        <v>2123.4</v>
      </c>
      <c r="AL50" s="16">
        <f t="shared" si="94"/>
        <v>1048.810962</v>
      </c>
      <c r="AM50" s="16">
        <f t="shared" si="95"/>
        <v>1048.810962</v>
      </c>
      <c r="AN50" s="16"/>
      <c r="AO50" s="16">
        <f t="shared" si="85"/>
        <v>1309.8900000000001</v>
      </c>
      <c r="AP50" s="16">
        <f t="shared" si="86"/>
        <v>2714.7809728000002</v>
      </c>
      <c r="AQ50" s="16">
        <f t="shared" si="87"/>
        <v>2714.7809728000002</v>
      </c>
      <c r="AR50" s="16">
        <f t="shared" si="88"/>
        <v>0</v>
      </c>
      <c r="AT50" s="20"/>
      <c r="AU50" s="20"/>
      <c r="AV50" s="20"/>
    </row>
    <row r="51" spans="1:48" ht="31.2" hidden="1" x14ac:dyDescent="0.3">
      <c r="A51" s="14" t="s">
        <v>101</v>
      </c>
      <c r="B51" s="1" t="s">
        <v>157</v>
      </c>
      <c r="C51" s="16">
        <v>1956.06</v>
      </c>
      <c r="D51" s="16">
        <v>1882.26</v>
      </c>
      <c r="E51" s="16">
        <f t="shared" si="89"/>
        <v>3681.8134955999999</v>
      </c>
      <c r="F51" s="16">
        <f t="shared" si="68"/>
        <v>3681.8134955999999</v>
      </c>
      <c r="G51" s="16"/>
      <c r="H51" s="16">
        <v>1487.18</v>
      </c>
      <c r="I51" s="16">
        <v>1963.2</v>
      </c>
      <c r="J51" s="16">
        <f t="shared" si="90"/>
        <v>2919.6317760000002</v>
      </c>
      <c r="K51" s="16">
        <f t="shared" si="69"/>
        <v>2919.6317760000002</v>
      </c>
      <c r="L51" s="16"/>
      <c r="M51" s="16">
        <f t="shared" si="70"/>
        <v>3443.24</v>
      </c>
      <c r="N51" s="16">
        <f t="shared" si="71"/>
        <v>6601.4452715999996</v>
      </c>
      <c r="O51" s="16">
        <f t="shared" si="72"/>
        <v>6601.4452715999996</v>
      </c>
      <c r="P51" s="16">
        <f t="shared" si="73"/>
        <v>0</v>
      </c>
      <c r="Q51" s="16">
        <f t="shared" si="74"/>
        <v>1956.06</v>
      </c>
      <c r="R51" s="16">
        <v>1963.2</v>
      </c>
      <c r="S51" s="16">
        <f t="shared" si="91"/>
        <v>3840.1369920000002</v>
      </c>
      <c r="T51" s="16">
        <f t="shared" si="75"/>
        <v>3840.1369920000002</v>
      </c>
      <c r="U51" s="16"/>
      <c r="V51" s="16">
        <f t="shared" si="76"/>
        <v>1487.18</v>
      </c>
      <c r="W51" s="16">
        <v>2041.73</v>
      </c>
      <c r="X51" s="16">
        <f t="shared" si="92"/>
        <v>3036.4200213999998</v>
      </c>
      <c r="Y51" s="16">
        <f t="shared" si="77"/>
        <v>3036.4200213999998</v>
      </c>
      <c r="Z51" s="16"/>
      <c r="AA51" s="16">
        <f t="shared" si="78"/>
        <v>3443.24</v>
      </c>
      <c r="AB51" s="16">
        <f t="shared" si="79"/>
        <v>6876.5570134</v>
      </c>
      <c r="AC51" s="16">
        <f t="shared" si="80"/>
        <v>6876.5570134</v>
      </c>
      <c r="AD51" s="16">
        <f t="shared" si="81"/>
        <v>0</v>
      </c>
      <c r="AE51" s="16">
        <f t="shared" si="82"/>
        <v>1956.06</v>
      </c>
      <c r="AF51" s="16">
        <v>2041.73</v>
      </c>
      <c r="AG51" s="16">
        <f t="shared" si="93"/>
        <v>3993.7463837999999</v>
      </c>
      <c r="AH51" s="16">
        <f t="shared" si="83"/>
        <v>3993.7463837999999</v>
      </c>
      <c r="AI51" s="16"/>
      <c r="AJ51" s="16">
        <f t="shared" si="84"/>
        <v>1487.18</v>
      </c>
      <c r="AK51" s="16">
        <v>2123.4</v>
      </c>
      <c r="AL51" s="16">
        <f t="shared" si="94"/>
        <v>3157.8780120000001</v>
      </c>
      <c r="AM51" s="16">
        <f t="shared" si="95"/>
        <v>3157.8780120000001</v>
      </c>
      <c r="AN51" s="16"/>
      <c r="AO51" s="16">
        <f t="shared" si="85"/>
        <v>3443.24</v>
      </c>
      <c r="AP51" s="16">
        <f t="shared" si="86"/>
        <v>7151.6243957999995</v>
      </c>
      <c r="AQ51" s="16">
        <f t="shared" si="87"/>
        <v>7151.6243957999995</v>
      </c>
      <c r="AR51" s="16">
        <f t="shared" si="88"/>
        <v>0</v>
      </c>
      <c r="AT51" s="20"/>
      <c r="AU51" s="20"/>
      <c r="AV51" s="20"/>
    </row>
    <row r="52" spans="1:48" ht="31.2" hidden="1" x14ac:dyDescent="0.3">
      <c r="A52" s="14" t="s">
        <v>102</v>
      </c>
      <c r="B52" s="1" t="s">
        <v>146</v>
      </c>
      <c r="C52" s="16">
        <v>638.32000000000005</v>
      </c>
      <c r="D52" s="16">
        <v>1882.26</v>
      </c>
      <c r="E52" s="16">
        <f t="shared" si="89"/>
        <v>1201.4842032000001</v>
      </c>
      <c r="F52" s="16">
        <f t="shared" si="68"/>
        <v>1201.4842032000001</v>
      </c>
      <c r="G52" s="16"/>
      <c r="H52" s="16">
        <v>485.28</v>
      </c>
      <c r="I52" s="16">
        <v>1963.2</v>
      </c>
      <c r="J52" s="16">
        <f t="shared" si="90"/>
        <v>952.70169599999997</v>
      </c>
      <c r="K52" s="16">
        <f t="shared" si="69"/>
        <v>952.70169599999997</v>
      </c>
      <c r="L52" s="16"/>
      <c r="M52" s="16">
        <f t="shared" si="70"/>
        <v>1123.5999999999999</v>
      </c>
      <c r="N52" s="16">
        <f t="shared" si="71"/>
        <v>2154.1858992000002</v>
      </c>
      <c r="O52" s="16">
        <f t="shared" si="72"/>
        <v>2154.1858992000002</v>
      </c>
      <c r="P52" s="16">
        <f t="shared" si="73"/>
        <v>0</v>
      </c>
      <c r="Q52" s="16">
        <f t="shared" si="74"/>
        <v>638.32000000000005</v>
      </c>
      <c r="R52" s="16">
        <v>1963.2</v>
      </c>
      <c r="S52" s="16">
        <f t="shared" si="91"/>
        <v>1253.1498240000001</v>
      </c>
      <c r="T52" s="16">
        <f t="shared" si="75"/>
        <v>1253.1498240000001</v>
      </c>
      <c r="U52" s="16"/>
      <c r="V52" s="16">
        <f t="shared" si="76"/>
        <v>485.28</v>
      </c>
      <c r="W52" s="16">
        <v>2041.73</v>
      </c>
      <c r="X52" s="16">
        <f t="shared" si="92"/>
        <v>990.8107344</v>
      </c>
      <c r="Y52" s="16">
        <f t="shared" si="77"/>
        <v>990.8107344</v>
      </c>
      <c r="Z52" s="16"/>
      <c r="AA52" s="16">
        <f t="shared" si="78"/>
        <v>1123.5999999999999</v>
      </c>
      <c r="AB52" s="16">
        <f t="shared" si="79"/>
        <v>2243.9605584000001</v>
      </c>
      <c r="AC52" s="16">
        <f t="shared" si="80"/>
        <v>2243.9605584000001</v>
      </c>
      <c r="AD52" s="16">
        <f t="shared" si="81"/>
        <v>0</v>
      </c>
      <c r="AE52" s="16">
        <f t="shared" si="82"/>
        <v>638.32000000000005</v>
      </c>
      <c r="AF52" s="16">
        <v>2041.73</v>
      </c>
      <c r="AG52" s="16">
        <f t="shared" si="93"/>
        <v>1303.2770935999999</v>
      </c>
      <c r="AH52" s="16">
        <f t="shared" si="83"/>
        <v>1303.2770935999999</v>
      </c>
      <c r="AI52" s="16"/>
      <c r="AJ52" s="16">
        <f t="shared" si="84"/>
        <v>485.28</v>
      </c>
      <c r="AK52" s="16">
        <v>2123.4</v>
      </c>
      <c r="AL52" s="16">
        <f t="shared" si="94"/>
        <v>1030.443552</v>
      </c>
      <c r="AM52" s="16">
        <f t="shared" si="95"/>
        <v>1030.443552</v>
      </c>
      <c r="AN52" s="16"/>
      <c r="AO52" s="16">
        <f t="shared" si="85"/>
        <v>1123.5999999999999</v>
      </c>
      <c r="AP52" s="16">
        <f t="shared" si="86"/>
        <v>2333.7206455999999</v>
      </c>
      <c r="AQ52" s="16">
        <f t="shared" si="87"/>
        <v>2333.7206455999999</v>
      </c>
      <c r="AR52" s="16">
        <f t="shared" si="88"/>
        <v>0</v>
      </c>
      <c r="AT52" s="20"/>
      <c r="AU52" s="20"/>
      <c r="AV52" s="20"/>
    </row>
    <row r="53" spans="1:48" ht="31.2" hidden="1" x14ac:dyDescent="0.3">
      <c r="A53" s="14" t="s">
        <v>103</v>
      </c>
      <c r="B53" s="1" t="s">
        <v>147</v>
      </c>
      <c r="C53" s="16">
        <v>333.89</v>
      </c>
      <c r="D53" s="16">
        <v>1882.26</v>
      </c>
      <c r="E53" s="16">
        <f t="shared" si="89"/>
        <v>628.46779140000001</v>
      </c>
      <c r="F53" s="16">
        <f t="shared" si="68"/>
        <v>628.46779140000001</v>
      </c>
      <c r="G53" s="16"/>
      <c r="H53" s="16">
        <v>127.95</v>
      </c>
      <c r="I53" s="16">
        <v>1963.2</v>
      </c>
      <c r="J53" s="16">
        <f t="shared" si="90"/>
        <v>251.19144</v>
      </c>
      <c r="K53" s="16">
        <f t="shared" si="69"/>
        <v>251.19144</v>
      </c>
      <c r="L53" s="16"/>
      <c r="M53" s="16">
        <f t="shared" si="70"/>
        <v>461.84</v>
      </c>
      <c r="N53" s="16">
        <f t="shared" si="71"/>
        <v>879.65923139999995</v>
      </c>
      <c r="O53" s="16">
        <f t="shared" si="72"/>
        <v>879.65923139999995</v>
      </c>
      <c r="P53" s="16">
        <f t="shared" si="73"/>
        <v>0</v>
      </c>
      <c r="Q53" s="16">
        <f t="shared" si="74"/>
        <v>333.89</v>
      </c>
      <c r="R53" s="16">
        <v>1963.2</v>
      </c>
      <c r="S53" s="16">
        <f t="shared" si="91"/>
        <v>655.49284799999998</v>
      </c>
      <c r="T53" s="16">
        <f t="shared" si="75"/>
        <v>655.49284799999998</v>
      </c>
      <c r="U53" s="16"/>
      <c r="V53" s="16">
        <f t="shared" si="76"/>
        <v>127.95</v>
      </c>
      <c r="W53" s="16">
        <v>2041.73</v>
      </c>
      <c r="X53" s="16">
        <f t="shared" si="92"/>
        <v>261.23935349999999</v>
      </c>
      <c r="Y53" s="16">
        <f t="shared" si="77"/>
        <v>261.23935349999999</v>
      </c>
      <c r="Z53" s="16"/>
      <c r="AA53" s="16">
        <f t="shared" si="78"/>
        <v>461.84</v>
      </c>
      <c r="AB53" s="16">
        <f t="shared" si="79"/>
        <v>916.73220149999997</v>
      </c>
      <c r="AC53" s="16">
        <f t="shared" si="80"/>
        <v>916.73220149999997</v>
      </c>
      <c r="AD53" s="16">
        <f t="shared" si="81"/>
        <v>0</v>
      </c>
      <c r="AE53" s="16">
        <f t="shared" si="82"/>
        <v>333.89</v>
      </c>
      <c r="AF53" s="16">
        <v>2041.73</v>
      </c>
      <c r="AG53" s="16">
        <f t="shared" si="93"/>
        <v>681.71322970000006</v>
      </c>
      <c r="AH53" s="16">
        <f t="shared" si="83"/>
        <v>681.71322970000006</v>
      </c>
      <c r="AI53" s="16"/>
      <c r="AJ53" s="16">
        <f t="shared" si="84"/>
        <v>127.95</v>
      </c>
      <c r="AK53" s="16">
        <v>2123.4</v>
      </c>
      <c r="AL53" s="16">
        <f t="shared" si="94"/>
        <v>271.68903</v>
      </c>
      <c r="AM53" s="16">
        <f t="shared" si="95"/>
        <v>271.68903</v>
      </c>
      <c r="AN53" s="16"/>
      <c r="AO53" s="16">
        <f t="shared" si="85"/>
        <v>461.84</v>
      </c>
      <c r="AP53" s="16">
        <f t="shared" si="86"/>
        <v>953.40225970000006</v>
      </c>
      <c r="AQ53" s="16">
        <f t="shared" si="87"/>
        <v>953.40225970000006</v>
      </c>
      <c r="AR53" s="16">
        <f t="shared" si="88"/>
        <v>0</v>
      </c>
      <c r="AT53" s="20"/>
      <c r="AU53" s="20"/>
      <c r="AV53" s="20"/>
    </row>
    <row r="54" spans="1:48" ht="31.2" hidden="1" x14ac:dyDescent="0.3">
      <c r="A54" s="14" t="s">
        <v>104</v>
      </c>
      <c r="B54" s="2" t="s">
        <v>57</v>
      </c>
      <c r="C54" s="16">
        <f>2653.37+60</f>
        <v>2713.37</v>
      </c>
      <c r="D54" s="16">
        <v>1882.26</v>
      </c>
      <c r="E54" s="16">
        <f t="shared" si="89"/>
        <v>5107.2678162000002</v>
      </c>
      <c r="F54" s="16">
        <f t="shared" si="68"/>
        <v>5107.2678162000002</v>
      </c>
      <c r="G54" s="16"/>
      <c r="H54" s="16">
        <f>1568.78+50</f>
        <v>1618.78</v>
      </c>
      <c r="I54" s="16">
        <v>1963.2</v>
      </c>
      <c r="J54" s="16">
        <f t="shared" si="90"/>
        <v>3177.9888960000003</v>
      </c>
      <c r="K54" s="16">
        <f t="shared" si="69"/>
        <v>3177.9888960000003</v>
      </c>
      <c r="L54" s="16"/>
      <c r="M54" s="16">
        <f t="shared" si="70"/>
        <v>4332.1499999999996</v>
      </c>
      <c r="N54" s="16">
        <f t="shared" si="71"/>
        <v>8285.2567122</v>
      </c>
      <c r="O54" s="16">
        <f t="shared" si="72"/>
        <v>8285.2567122</v>
      </c>
      <c r="P54" s="16">
        <f t="shared" si="73"/>
        <v>0</v>
      </c>
      <c r="Q54" s="16">
        <f t="shared" si="74"/>
        <v>2713.37</v>
      </c>
      <c r="R54" s="16">
        <v>1963.2</v>
      </c>
      <c r="S54" s="16">
        <f t="shared" si="91"/>
        <v>5326.887984</v>
      </c>
      <c r="T54" s="16">
        <f t="shared" si="75"/>
        <v>5326.887984</v>
      </c>
      <c r="U54" s="16"/>
      <c r="V54" s="16">
        <f t="shared" si="76"/>
        <v>1618.78</v>
      </c>
      <c r="W54" s="16">
        <v>2041.73</v>
      </c>
      <c r="X54" s="16">
        <f t="shared" si="92"/>
        <v>3305.1116894000002</v>
      </c>
      <c r="Y54" s="16">
        <f t="shared" si="77"/>
        <v>3305.1116894000002</v>
      </c>
      <c r="Z54" s="16"/>
      <c r="AA54" s="16">
        <f t="shared" si="78"/>
        <v>4332.1499999999996</v>
      </c>
      <c r="AB54" s="16">
        <f t="shared" si="79"/>
        <v>8631.9996733999997</v>
      </c>
      <c r="AC54" s="16">
        <f t="shared" si="80"/>
        <v>8631.9996733999997</v>
      </c>
      <c r="AD54" s="16">
        <f t="shared" si="81"/>
        <v>0</v>
      </c>
      <c r="AE54" s="16">
        <f t="shared" si="82"/>
        <v>2713.37</v>
      </c>
      <c r="AF54" s="16">
        <v>2041.73</v>
      </c>
      <c r="AG54" s="16">
        <f t="shared" si="93"/>
        <v>5539.9689300999999</v>
      </c>
      <c r="AH54" s="16">
        <f t="shared" si="83"/>
        <v>5539.9689300999999</v>
      </c>
      <c r="AI54" s="16"/>
      <c r="AJ54" s="16">
        <f t="shared" si="84"/>
        <v>1618.78</v>
      </c>
      <c r="AK54" s="16">
        <v>2123.4</v>
      </c>
      <c r="AL54" s="16">
        <f t="shared" si="94"/>
        <v>3437.3174520000002</v>
      </c>
      <c r="AM54" s="16">
        <f t="shared" si="95"/>
        <v>3437.3174520000002</v>
      </c>
      <c r="AN54" s="16"/>
      <c r="AO54" s="16">
        <f t="shared" si="85"/>
        <v>4332.1499999999996</v>
      </c>
      <c r="AP54" s="16">
        <f t="shared" si="86"/>
        <v>8977.2863820999992</v>
      </c>
      <c r="AQ54" s="16">
        <f t="shared" si="87"/>
        <v>8977.2863820999992</v>
      </c>
      <c r="AR54" s="16">
        <f t="shared" si="88"/>
        <v>0</v>
      </c>
      <c r="AT54" s="20"/>
      <c r="AU54" s="20"/>
      <c r="AV54" s="20"/>
    </row>
    <row r="55" spans="1:48" s="13" customFormat="1" hidden="1" x14ac:dyDescent="0.3">
      <c r="A55" s="11" t="s">
        <v>105</v>
      </c>
      <c r="B55" s="4" t="s">
        <v>23</v>
      </c>
      <c r="C55" s="12">
        <f>SUM(C56:C75)</f>
        <v>14366.26</v>
      </c>
      <c r="D55" s="12"/>
      <c r="E55" s="12">
        <f>SUM(E56:E75)</f>
        <v>27041.036547600004</v>
      </c>
      <c r="F55" s="12">
        <f>SUM(F56:F75)</f>
        <v>26954.038490400006</v>
      </c>
      <c r="G55" s="12">
        <f>SUM(G56:G75)</f>
        <v>86.998057200000005</v>
      </c>
      <c r="H55" s="12">
        <f>SUM(H56:H75)</f>
        <v>9418.4900000000016</v>
      </c>
      <c r="I55" s="12"/>
      <c r="J55" s="12">
        <f t="shared" ref="J55:AR55" si="104">SUM(J56:J75)</f>
        <v>18490.379567999997</v>
      </c>
      <c r="K55" s="12">
        <f t="shared" si="104"/>
        <v>18432.308111999999</v>
      </c>
      <c r="L55" s="12">
        <f t="shared" si="104"/>
        <v>58.071456000000012</v>
      </c>
      <c r="M55" s="12">
        <f t="shared" si="104"/>
        <v>23784.75</v>
      </c>
      <c r="N55" s="12">
        <f t="shared" si="104"/>
        <v>45531.416115599997</v>
      </c>
      <c r="O55" s="12">
        <f t="shared" si="104"/>
        <v>45386.346602400001</v>
      </c>
      <c r="P55" s="12">
        <f t="shared" si="104"/>
        <v>145.06951320000002</v>
      </c>
      <c r="Q55" s="12">
        <f t="shared" si="104"/>
        <v>14366.26</v>
      </c>
      <c r="R55" s="12">
        <f t="shared" si="104"/>
        <v>39264</v>
      </c>
      <c r="S55" s="12">
        <f t="shared" si="104"/>
        <v>28203.841631999996</v>
      </c>
      <c r="T55" s="12">
        <f t="shared" si="104"/>
        <v>28144.494095999995</v>
      </c>
      <c r="U55" s="12">
        <f t="shared" si="104"/>
        <v>59.347535999999998</v>
      </c>
      <c r="V55" s="12">
        <f t="shared" si="104"/>
        <v>9418.4900000000016</v>
      </c>
      <c r="W55" s="12">
        <f t="shared" si="104"/>
        <v>40834.600000000006</v>
      </c>
      <c r="X55" s="12">
        <f t="shared" si="104"/>
        <v>19230.013587699999</v>
      </c>
      <c r="Y55" s="12">
        <f t="shared" si="104"/>
        <v>19193.915801299998</v>
      </c>
      <c r="Z55" s="12">
        <f t="shared" si="104"/>
        <v>36.097786399999997</v>
      </c>
      <c r="AA55" s="12">
        <f t="shared" si="104"/>
        <v>23784.75</v>
      </c>
      <c r="AB55" s="12">
        <f t="shared" si="104"/>
        <v>47433.85521970001</v>
      </c>
      <c r="AC55" s="12">
        <f t="shared" si="104"/>
        <v>47338.409897300007</v>
      </c>
      <c r="AD55" s="12">
        <f t="shared" si="104"/>
        <v>95.445322399999995</v>
      </c>
      <c r="AE55" s="12">
        <f t="shared" si="104"/>
        <v>14366.26</v>
      </c>
      <c r="AF55" s="12">
        <f t="shared" si="104"/>
        <v>40834.600000000006</v>
      </c>
      <c r="AG55" s="12">
        <f t="shared" si="104"/>
        <v>29332.024029800006</v>
      </c>
      <c r="AH55" s="12">
        <f t="shared" si="104"/>
        <v>29270.302531900004</v>
      </c>
      <c r="AI55" s="12">
        <f t="shared" si="104"/>
        <v>61.721497900000003</v>
      </c>
      <c r="AJ55" s="12">
        <f t="shared" si="104"/>
        <v>9418.4900000000016</v>
      </c>
      <c r="AK55" s="12">
        <f t="shared" si="104"/>
        <v>42468.000000000015</v>
      </c>
      <c r="AL55" s="12">
        <f t="shared" si="104"/>
        <v>19999.221665999998</v>
      </c>
      <c r="AM55" s="12">
        <f t="shared" si="104"/>
        <v>19961.679953999999</v>
      </c>
      <c r="AN55" s="12">
        <f t="shared" si="104"/>
        <v>37.541711999999997</v>
      </c>
      <c r="AO55" s="12">
        <f t="shared" si="104"/>
        <v>23784.75</v>
      </c>
      <c r="AP55" s="12">
        <f t="shared" si="104"/>
        <v>49331.245695800004</v>
      </c>
      <c r="AQ55" s="12">
        <f t="shared" si="104"/>
        <v>49231.9824859</v>
      </c>
      <c r="AR55" s="12">
        <f t="shared" si="104"/>
        <v>99.263209899999993</v>
      </c>
      <c r="AT55" s="20"/>
      <c r="AU55" s="20"/>
      <c r="AV55" s="20"/>
    </row>
    <row r="56" spans="1:48" ht="31.2" hidden="1" x14ac:dyDescent="0.3">
      <c r="A56" s="14" t="s">
        <v>106</v>
      </c>
      <c r="B56" s="2" t="s">
        <v>32</v>
      </c>
      <c r="C56" s="18">
        <v>1112.6500000000001</v>
      </c>
      <c r="D56" s="16">
        <v>1882.26</v>
      </c>
      <c r="E56" s="16">
        <f>C56*D56/1000</f>
        <v>2094.296589</v>
      </c>
      <c r="F56" s="16">
        <f t="shared" ref="F56:F75" si="105">E56-G56</f>
        <v>2094.296589</v>
      </c>
      <c r="G56" s="18"/>
      <c r="H56" s="18">
        <v>813.19</v>
      </c>
      <c r="I56" s="16">
        <v>1963.2</v>
      </c>
      <c r="J56" s="16">
        <f>H56*I56/1000</f>
        <v>1596.4546080000002</v>
      </c>
      <c r="K56" s="16">
        <f t="shared" ref="K56:K75" si="106">J56-L56</f>
        <v>1596.4546080000002</v>
      </c>
      <c r="L56" s="18"/>
      <c r="M56" s="16">
        <f t="shared" ref="M56:M75" si="107">C56+H56</f>
        <v>1925.8400000000001</v>
      </c>
      <c r="N56" s="16">
        <f t="shared" ref="N56:N75" si="108">E56+J56</f>
        <v>3690.7511970000005</v>
      </c>
      <c r="O56" s="16">
        <f t="shared" ref="O56:O75" si="109">F56+K56</f>
        <v>3690.7511970000005</v>
      </c>
      <c r="P56" s="16">
        <f t="shared" ref="P56:P75" si="110">G56+L56</f>
        <v>0</v>
      </c>
      <c r="Q56" s="16">
        <f t="shared" ref="Q56:Q75" si="111">C56</f>
        <v>1112.6500000000001</v>
      </c>
      <c r="R56" s="16">
        <v>1963.2</v>
      </c>
      <c r="S56" s="16">
        <f t="shared" si="91"/>
        <v>2184.3544800000004</v>
      </c>
      <c r="T56" s="16">
        <f t="shared" si="75"/>
        <v>2184.3544800000004</v>
      </c>
      <c r="U56" s="16"/>
      <c r="V56" s="16">
        <f t="shared" ref="V56:V75" si="112">H56</f>
        <v>813.19</v>
      </c>
      <c r="W56" s="16">
        <v>2041.73</v>
      </c>
      <c r="X56" s="16">
        <f t="shared" si="92"/>
        <v>1660.3144187</v>
      </c>
      <c r="Y56" s="16">
        <f t="shared" si="77"/>
        <v>1660.3144187</v>
      </c>
      <c r="Z56" s="16"/>
      <c r="AA56" s="16">
        <f t="shared" ref="AA56:AA75" si="113">Q56+V56</f>
        <v>1925.8400000000001</v>
      </c>
      <c r="AB56" s="16">
        <f t="shared" ref="AB56:AB75" si="114">S56+X56</f>
        <v>3844.6688987000007</v>
      </c>
      <c r="AC56" s="16">
        <f t="shared" ref="AC56:AC75" si="115">T56+Y56</f>
        <v>3844.6688987000007</v>
      </c>
      <c r="AD56" s="16">
        <f t="shared" ref="AD56:AD75" si="116">U56+Z56</f>
        <v>0</v>
      </c>
      <c r="AE56" s="16">
        <f t="shared" ref="AE56:AE75" si="117">C56</f>
        <v>1112.6500000000001</v>
      </c>
      <c r="AF56" s="16">
        <v>2041.73</v>
      </c>
      <c r="AG56" s="16">
        <f t="shared" si="93"/>
        <v>2271.7308845000002</v>
      </c>
      <c r="AH56" s="16">
        <f t="shared" si="83"/>
        <v>2271.7308845000002</v>
      </c>
      <c r="AI56" s="16"/>
      <c r="AJ56" s="16">
        <f t="shared" ref="AJ56:AJ75" si="118">H56</f>
        <v>813.19</v>
      </c>
      <c r="AK56" s="16">
        <v>2123.4</v>
      </c>
      <c r="AL56" s="16">
        <f t="shared" si="94"/>
        <v>1726.7276460000003</v>
      </c>
      <c r="AM56" s="16">
        <f t="shared" si="95"/>
        <v>1726.7276460000003</v>
      </c>
      <c r="AN56" s="16"/>
      <c r="AO56" s="16">
        <f t="shared" ref="AO56:AO75" si="119">AE56+AJ56</f>
        <v>1925.8400000000001</v>
      </c>
      <c r="AP56" s="16">
        <f t="shared" ref="AP56:AP75" si="120">AG56+AL56</f>
        <v>3998.4585305000005</v>
      </c>
      <c r="AQ56" s="16">
        <f t="shared" ref="AQ56:AQ75" si="121">AH56+AM56</f>
        <v>3998.4585305000005</v>
      </c>
      <c r="AR56" s="16">
        <f t="shared" ref="AR56:AR75" si="122">AI56+AN56</f>
        <v>0</v>
      </c>
      <c r="AT56" s="20"/>
      <c r="AU56" s="20"/>
      <c r="AV56" s="20"/>
    </row>
    <row r="57" spans="1:48" ht="31.2" hidden="1" x14ac:dyDescent="0.3">
      <c r="A57" s="14" t="s">
        <v>107</v>
      </c>
      <c r="B57" s="2" t="s">
        <v>148</v>
      </c>
      <c r="C57" s="16">
        <v>718.98</v>
      </c>
      <c r="D57" s="16">
        <v>1882.26</v>
      </c>
      <c r="E57" s="16">
        <f t="shared" si="89"/>
        <v>1353.3072948000001</v>
      </c>
      <c r="F57" s="16">
        <f t="shared" si="105"/>
        <v>1353.3072948000001</v>
      </c>
      <c r="G57" s="16"/>
      <c r="H57" s="16">
        <v>481.02</v>
      </c>
      <c r="I57" s="16">
        <v>1963.2</v>
      </c>
      <c r="J57" s="16">
        <f t="shared" ref="J57:J75" si="123">H57*I57/1000</f>
        <v>944.33846400000004</v>
      </c>
      <c r="K57" s="16">
        <f t="shared" si="106"/>
        <v>944.33846400000004</v>
      </c>
      <c r="L57" s="16"/>
      <c r="M57" s="16">
        <f t="shared" si="107"/>
        <v>1200</v>
      </c>
      <c r="N57" s="16">
        <f t="shared" si="108"/>
        <v>2297.6457588000003</v>
      </c>
      <c r="O57" s="16">
        <f t="shared" si="109"/>
        <v>2297.6457588000003</v>
      </c>
      <c r="P57" s="16">
        <f t="shared" si="110"/>
        <v>0</v>
      </c>
      <c r="Q57" s="16">
        <f t="shared" si="111"/>
        <v>718.98</v>
      </c>
      <c r="R57" s="16">
        <v>1963.2</v>
      </c>
      <c r="S57" s="16">
        <f t="shared" si="91"/>
        <v>1411.501536</v>
      </c>
      <c r="T57" s="16">
        <f t="shared" si="75"/>
        <v>1411.501536</v>
      </c>
      <c r="U57" s="16"/>
      <c r="V57" s="16">
        <f t="shared" si="112"/>
        <v>481.02</v>
      </c>
      <c r="W57" s="16">
        <v>2041.73</v>
      </c>
      <c r="X57" s="16">
        <f t="shared" si="92"/>
        <v>982.11296459999994</v>
      </c>
      <c r="Y57" s="16">
        <f t="shared" si="77"/>
        <v>982.11296459999994</v>
      </c>
      <c r="Z57" s="16"/>
      <c r="AA57" s="16">
        <f t="shared" si="113"/>
        <v>1200</v>
      </c>
      <c r="AB57" s="16">
        <f t="shared" si="114"/>
        <v>2393.6145005999997</v>
      </c>
      <c r="AC57" s="16">
        <f t="shared" si="115"/>
        <v>2393.6145005999997</v>
      </c>
      <c r="AD57" s="16">
        <f t="shared" si="116"/>
        <v>0</v>
      </c>
      <c r="AE57" s="16">
        <f t="shared" si="117"/>
        <v>718.98</v>
      </c>
      <c r="AF57" s="16">
        <v>2041.73</v>
      </c>
      <c r="AG57" s="16">
        <f t="shared" si="93"/>
        <v>1467.9630353999999</v>
      </c>
      <c r="AH57" s="16">
        <f t="shared" si="83"/>
        <v>1467.9630353999999</v>
      </c>
      <c r="AI57" s="16"/>
      <c r="AJ57" s="16">
        <f t="shared" si="118"/>
        <v>481.02</v>
      </c>
      <c r="AK57" s="16">
        <v>2123.4</v>
      </c>
      <c r="AL57" s="16">
        <f t="shared" si="94"/>
        <v>1021.397868</v>
      </c>
      <c r="AM57" s="16">
        <f t="shared" si="95"/>
        <v>1021.397868</v>
      </c>
      <c r="AN57" s="16"/>
      <c r="AO57" s="16">
        <f t="shared" si="119"/>
        <v>1200</v>
      </c>
      <c r="AP57" s="16">
        <f t="shared" si="120"/>
        <v>2489.3609034000001</v>
      </c>
      <c r="AQ57" s="16">
        <f t="shared" si="121"/>
        <v>2489.3609034000001</v>
      </c>
      <c r="AR57" s="16">
        <f t="shared" si="122"/>
        <v>0</v>
      </c>
      <c r="AT57" s="20"/>
      <c r="AU57" s="20"/>
      <c r="AV57" s="20"/>
    </row>
    <row r="58" spans="1:48" ht="31.2" hidden="1" x14ac:dyDescent="0.3">
      <c r="A58" s="14" t="s">
        <v>108</v>
      </c>
      <c r="B58" s="2" t="s">
        <v>33</v>
      </c>
      <c r="C58" s="16">
        <v>635.4</v>
      </c>
      <c r="D58" s="16">
        <v>1882.26</v>
      </c>
      <c r="E58" s="16">
        <f>C58*D58/1000</f>
        <v>1195.988004</v>
      </c>
      <c r="F58" s="16">
        <f t="shared" si="105"/>
        <v>1195.988004</v>
      </c>
      <c r="G58" s="16"/>
      <c r="H58" s="16">
        <v>511.06</v>
      </c>
      <c r="I58" s="16">
        <v>1963.2</v>
      </c>
      <c r="J58" s="16">
        <f>H58*I58/1000</f>
        <v>1003.3129920000001</v>
      </c>
      <c r="K58" s="16">
        <f t="shared" si="106"/>
        <v>1003.3129920000001</v>
      </c>
      <c r="L58" s="16"/>
      <c r="M58" s="16">
        <f t="shared" si="107"/>
        <v>1146.46</v>
      </c>
      <c r="N58" s="16">
        <f t="shared" si="108"/>
        <v>2199.3009959999999</v>
      </c>
      <c r="O58" s="16">
        <f t="shared" si="109"/>
        <v>2199.3009959999999</v>
      </c>
      <c r="P58" s="16">
        <f t="shared" si="110"/>
        <v>0</v>
      </c>
      <c r="Q58" s="16">
        <f t="shared" si="111"/>
        <v>635.4</v>
      </c>
      <c r="R58" s="16">
        <v>1963.2</v>
      </c>
      <c r="S58" s="16">
        <f t="shared" ref="S58" si="124">Q58*R58/1000</f>
        <v>1247.4172800000001</v>
      </c>
      <c r="T58" s="16">
        <f t="shared" ref="T58" si="125">S58-U58</f>
        <v>1247.4172800000001</v>
      </c>
      <c r="U58" s="16"/>
      <c r="V58" s="16">
        <f t="shared" si="112"/>
        <v>511.06</v>
      </c>
      <c r="W58" s="16">
        <v>2041.73</v>
      </c>
      <c r="X58" s="16">
        <f t="shared" ref="X58" si="126">V58*W58/1000</f>
        <v>1043.4465338</v>
      </c>
      <c r="Y58" s="16">
        <f t="shared" ref="Y58" si="127">X58-Z58</f>
        <v>1043.4465338</v>
      </c>
      <c r="Z58" s="16"/>
      <c r="AA58" s="16">
        <f t="shared" si="113"/>
        <v>1146.46</v>
      </c>
      <c r="AB58" s="16">
        <f t="shared" si="114"/>
        <v>2290.8638138000001</v>
      </c>
      <c r="AC58" s="16">
        <f t="shared" si="115"/>
        <v>2290.8638138000001</v>
      </c>
      <c r="AD58" s="16">
        <f t="shared" si="116"/>
        <v>0</v>
      </c>
      <c r="AE58" s="16">
        <f t="shared" si="117"/>
        <v>635.4</v>
      </c>
      <c r="AF58" s="16">
        <v>2041.73</v>
      </c>
      <c r="AG58" s="16">
        <f t="shared" ref="AG58" si="128">AE58*AF58/1000</f>
        <v>1297.3152419999999</v>
      </c>
      <c r="AH58" s="16">
        <f t="shared" ref="AH58" si="129">AG58-AI58</f>
        <v>1297.3152419999999</v>
      </c>
      <c r="AI58" s="16"/>
      <c r="AJ58" s="16">
        <f t="shared" si="118"/>
        <v>511.06</v>
      </c>
      <c r="AK58" s="16">
        <v>2123.4</v>
      </c>
      <c r="AL58" s="16">
        <f t="shared" ref="AL58" si="130">AJ58*AK58/1000</f>
        <v>1085.184804</v>
      </c>
      <c r="AM58" s="16">
        <f t="shared" ref="AM58" si="131">AL58-AN58</f>
        <v>1085.184804</v>
      </c>
      <c r="AN58" s="16"/>
      <c r="AO58" s="16">
        <f t="shared" si="119"/>
        <v>1146.46</v>
      </c>
      <c r="AP58" s="16">
        <f t="shared" si="120"/>
        <v>2382.5000460000001</v>
      </c>
      <c r="AQ58" s="16">
        <f t="shared" si="121"/>
        <v>2382.5000460000001</v>
      </c>
      <c r="AR58" s="16">
        <f t="shared" si="122"/>
        <v>0</v>
      </c>
      <c r="AT58" s="20"/>
      <c r="AU58" s="20"/>
      <c r="AV58" s="20"/>
    </row>
    <row r="59" spans="1:48" ht="31.2" hidden="1" x14ac:dyDescent="0.3">
      <c r="A59" s="14" t="s">
        <v>109</v>
      </c>
      <c r="B59" s="2" t="s">
        <v>24</v>
      </c>
      <c r="C59" s="16">
        <v>621.75</v>
      </c>
      <c r="D59" s="16">
        <v>1882.26</v>
      </c>
      <c r="E59" s="16">
        <f t="shared" si="89"/>
        <v>1170.295155</v>
      </c>
      <c r="F59" s="16">
        <f t="shared" si="105"/>
        <v>1170.295155</v>
      </c>
      <c r="G59" s="16"/>
      <c r="H59" s="16">
        <v>423.82</v>
      </c>
      <c r="I59" s="16">
        <v>1963.2</v>
      </c>
      <c r="J59" s="16">
        <f t="shared" si="123"/>
        <v>832.04342399999996</v>
      </c>
      <c r="K59" s="16">
        <f t="shared" si="106"/>
        <v>832.04342399999996</v>
      </c>
      <c r="L59" s="16"/>
      <c r="M59" s="16">
        <f t="shared" si="107"/>
        <v>1045.57</v>
      </c>
      <c r="N59" s="16">
        <f t="shared" si="108"/>
        <v>2002.338579</v>
      </c>
      <c r="O59" s="16">
        <f t="shared" si="109"/>
        <v>2002.338579</v>
      </c>
      <c r="P59" s="16">
        <f t="shared" si="110"/>
        <v>0</v>
      </c>
      <c r="Q59" s="16">
        <f t="shared" si="111"/>
        <v>621.75</v>
      </c>
      <c r="R59" s="16">
        <v>1963.2</v>
      </c>
      <c r="S59" s="16">
        <f t="shared" si="91"/>
        <v>1220.6196</v>
      </c>
      <c r="T59" s="16">
        <f t="shared" si="75"/>
        <v>1220.6196</v>
      </c>
      <c r="U59" s="16"/>
      <c r="V59" s="16">
        <f t="shared" si="112"/>
        <v>423.82</v>
      </c>
      <c r="W59" s="16">
        <v>2041.73</v>
      </c>
      <c r="X59" s="16">
        <f t="shared" si="92"/>
        <v>865.32600859999991</v>
      </c>
      <c r="Y59" s="16">
        <f t="shared" si="77"/>
        <v>865.32600859999991</v>
      </c>
      <c r="Z59" s="16"/>
      <c r="AA59" s="16">
        <f t="shared" si="113"/>
        <v>1045.57</v>
      </c>
      <c r="AB59" s="16">
        <f t="shared" si="114"/>
        <v>2085.9456086</v>
      </c>
      <c r="AC59" s="16">
        <f t="shared" si="115"/>
        <v>2085.9456086</v>
      </c>
      <c r="AD59" s="16">
        <f t="shared" si="116"/>
        <v>0</v>
      </c>
      <c r="AE59" s="16">
        <f t="shared" si="117"/>
        <v>621.75</v>
      </c>
      <c r="AF59" s="16">
        <v>2041.73</v>
      </c>
      <c r="AG59" s="16">
        <f t="shared" si="93"/>
        <v>1269.4456275</v>
      </c>
      <c r="AH59" s="16">
        <f t="shared" si="83"/>
        <v>1269.4456275</v>
      </c>
      <c r="AI59" s="16"/>
      <c r="AJ59" s="16">
        <f t="shared" si="118"/>
        <v>423.82</v>
      </c>
      <c r="AK59" s="16">
        <v>2123.4</v>
      </c>
      <c r="AL59" s="16">
        <f t="shared" si="94"/>
        <v>899.93938800000001</v>
      </c>
      <c r="AM59" s="16">
        <f t="shared" si="95"/>
        <v>899.93938800000001</v>
      </c>
      <c r="AN59" s="16"/>
      <c r="AO59" s="16">
        <f t="shared" si="119"/>
        <v>1045.57</v>
      </c>
      <c r="AP59" s="16">
        <f t="shared" si="120"/>
        <v>2169.3850155</v>
      </c>
      <c r="AQ59" s="16">
        <f t="shared" si="121"/>
        <v>2169.3850155</v>
      </c>
      <c r="AR59" s="16">
        <f t="shared" si="122"/>
        <v>0</v>
      </c>
      <c r="AT59" s="20"/>
      <c r="AU59" s="20"/>
      <c r="AV59" s="20"/>
    </row>
    <row r="60" spans="1:48" s="13" customFormat="1" ht="31.2" hidden="1" x14ac:dyDescent="0.3">
      <c r="A60" s="14" t="s">
        <v>110</v>
      </c>
      <c r="B60" s="2" t="s">
        <v>34</v>
      </c>
      <c r="C60" s="16">
        <v>473</v>
      </c>
      <c r="D60" s="16">
        <v>1882.26</v>
      </c>
      <c r="E60" s="16">
        <f>C60*D60/1000</f>
        <v>890.30898000000002</v>
      </c>
      <c r="F60" s="16">
        <f t="shared" si="105"/>
        <v>890.30898000000002</v>
      </c>
      <c r="G60" s="16"/>
      <c r="H60" s="16">
        <v>298.06</v>
      </c>
      <c r="I60" s="16">
        <v>1963.2</v>
      </c>
      <c r="J60" s="16">
        <f>H60*I60/1000</f>
        <v>585.15139199999999</v>
      </c>
      <c r="K60" s="16">
        <f t="shared" si="106"/>
        <v>585.15139199999999</v>
      </c>
      <c r="L60" s="16"/>
      <c r="M60" s="16">
        <f t="shared" si="107"/>
        <v>771.06</v>
      </c>
      <c r="N60" s="16">
        <f t="shared" si="108"/>
        <v>1475.460372</v>
      </c>
      <c r="O60" s="16">
        <f t="shared" si="109"/>
        <v>1475.460372</v>
      </c>
      <c r="P60" s="16">
        <f t="shared" si="110"/>
        <v>0</v>
      </c>
      <c r="Q60" s="16">
        <f t="shared" si="111"/>
        <v>473</v>
      </c>
      <c r="R60" s="16">
        <v>1963.2</v>
      </c>
      <c r="S60" s="16">
        <f t="shared" ref="S60" si="132">Q60*R60/1000</f>
        <v>928.59359999999992</v>
      </c>
      <c r="T60" s="16">
        <f t="shared" ref="T60" si="133">S60-U60</f>
        <v>928.59359999999992</v>
      </c>
      <c r="U60" s="16"/>
      <c r="V60" s="16">
        <f t="shared" si="112"/>
        <v>298.06</v>
      </c>
      <c r="W60" s="16">
        <v>2041.73</v>
      </c>
      <c r="X60" s="16">
        <f t="shared" ref="X60" si="134">V60*W60/1000</f>
        <v>608.55804379999995</v>
      </c>
      <c r="Y60" s="16">
        <f t="shared" ref="Y60" si="135">X60-Z60</f>
        <v>608.55804379999995</v>
      </c>
      <c r="Z60" s="16"/>
      <c r="AA60" s="16">
        <f t="shared" si="113"/>
        <v>771.06</v>
      </c>
      <c r="AB60" s="16">
        <f t="shared" si="114"/>
        <v>1537.1516437999999</v>
      </c>
      <c r="AC60" s="16">
        <f t="shared" si="115"/>
        <v>1537.1516437999999</v>
      </c>
      <c r="AD60" s="16">
        <f t="shared" si="116"/>
        <v>0</v>
      </c>
      <c r="AE60" s="16">
        <f t="shared" si="117"/>
        <v>473</v>
      </c>
      <c r="AF60" s="16">
        <v>2041.73</v>
      </c>
      <c r="AG60" s="16">
        <f t="shared" ref="AG60" si="136">AE60*AF60/1000</f>
        <v>965.73829000000001</v>
      </c>
      <c r="AH60" s="16">
        <f t="shared" ref="AH60" si="137">AG60-AI60</f>
        <v>965.73829000000001</v>
      </c>
      <c r="AI60" s="16"/>
      <c r="AJ60" s="16">
        <f t="shared" si="118"/>
        <v>298.06</v>
      </c>
      <c r="AK60" s="16">
        <v>2123.4</v>
      </c>
      <c r="AL60" s="16">
        <f t="shared" ref="AL60" si="138">AJ60*AK60/1000</f>
        <v>632.90060400000004</v>
      </c>
      <c r="AM60" s="16">
        <f t="shared" ref="AM60" si="139">AL60-AN60</f>
        <v>632.90060400000004</v>
      </c>
      <c r="AN60" s="16"/>
      <c r="AO60" s="16">
        <f t="shared" si="119"/>
        <v>771.06</v>
      </c>
      <c r="AP60" s="16">
        <f t="shared" si="120"/>
        <v>1598.6388940000002</v>
      </c>
      <c r="AQ60" s="16">
        <f t="shared" si="121"/>
        <v>1598.6388940000002</v>
      </c>
      <c r="AR60" s="16">
        <f t="shared" si="122"/>
        <v>0</v>
      </c>
      <c r="AT60" s="20"/>
      <c r="AU60" s="20"/>
      <c r="AV60" s="20"/>
    </row>
    <row r="61" spans="1:48" ht="31.2" hidden="1" x14ac:dyDescent="0.3">
      <c r="A61" s="14" t="s">
        <v>111</v>
      </c>
      <c r="B61" s="2" t="s">
        <v>149</v>
      </c>
      <c r="C61" s="16">
        <v>674</v>
      </c>
      <c r="D61" s="16">
        <v>1882.26</v>
      </c>
      <c r="E61" s="16">
        <f t="shared" si="89"/>
        <v>1268.6432399999999</v>
      </c>
      <c r="F61" s="16">
        <f t="shared" si="105"/>
        <v>1268.6432399999999</v>
      </c>
      <c r="G61" s="16"/>
      <c r="H61" s="16">
        <v>414</v>
      </c>
      <c r="I61" s="16">
        <v>1963.2</v>
      </c>
      <c r="J61" s="16">
        <f t="shared" si="123"/>
        <v>812.76480000000004</v>
      </c>
      <c r="K61" s="16">
        <f t="shared" si="106"/>
        <v>812.76480000000004</v>
      </c>
      <c r="L61" s="16"/>
      <c r="M61" s="16">
        <f t="shared" si="107"/>
        <v>1088</v>
      </c>
      <c r="N61" s="16">
        <f t="shared" si="108"/>
        <v>2081.4080399999998</v>
      </c>
      <c r="O61" s="16">
        <f t="shared" si="109"/>
        <v>2081.4080399999998</v>
      </c>
      <c r="P61" s="16">
        <f t="shared" si="110"/>
        <v>0</v>
      </c>
      <c r="Q61" s="16">
        <f t="shared" si="111"/>
        <v>674</v>
      </c>
      <c r="R61" s="16">
        <v>1963.2</v>
      </c>
      <c r="S61" s="16">
        <f t="shared" ref="S61:S81" si="140">Q61*R61/1000</f>
        <v>1323.1967999999999</v>
      </c>
      <c r="T61" s="16">
        <f t="shared" ref="T61:T81" si="141">S61-U61</f>
        <v>1323.1967999999999</v>
      </c>
      <c r="U61" s="16"/>
      <c r="V61" s="16">
        <f t="shared" si="112"/>
        <v>414</v>
      </c>
      <c r="W61" s="16">
        <v>2041.73</v>
      </c>
      <c r="X61" s="16">
        <f t="shared" ref="X61:X81" si="142">V61*W61/1000</f>
        <v>845.27621999999997</v>
      </c>
      <c r="Y61" s="16">
        <f t="shared" ref="Y61:Y81" si="143">X61-Z61</f>
        <v>845.27621999999997</v>
      </c>
      <c r="Z61" s="16"/>
      <c r="AA61" s="16">
        <f t="shared" si="113"/>
        <v>1088</v>
      </c>
      <c r="AB61" s="16">
        <f t="shared" si="114"/>
        <v>2168.4730199999999</v>
      </c>
      <c r="AC61" s="16">
        <f t="shared" si="115"/>
        <v>2168.4730199999999</v>
      </c>
      <c r="AD61" s="16">
        <f t="shared" si="116"/>
        <v>0</v>
      </c>
      <c r="AE61" s="16">
        <f t="shared" si="117"/>
        <v>674</v>
      </c>
      <c r="AF61" s="16">
        <v>2041.73</v>
      </c>
      <c r="AG61" s="16">
        <f t="shared" ref="AG61:AG81" si="144">AE61*AF61/1000</f>
        <v>1376.1260199999999</v>
      </c>
      <c r="AH61" s="16">
        <f t="shared" ref="AH61:AH81" si="145">AG61-AI61</f>
        <v>1376.1260199999999</v>
      </c>
      <c r="AI61" s="16"/>
      <c r="AJ61" s="16">
        <f t="shared" si="118"/>
        <v>414</v>
      </c>
      <c r="AK61" s="16">
        <v>2123.4</v>
      </c>
      <c r="AL61" s="16">
        <f t="shared" ref="AL61:AL81" si="146">AJ61*AK61/1000</f>
        <v>879.08760000000007</v>
      </c>
      <c r="AM61" s="16">
        <f t="shared" si="95"/>
        <v>879.08760000000007</v>
      </c>
      <c r="AN61" s="16"/>
      <c r="AO61" s="16">
        <f t="shared" si="119"/>
        <v>1088</v>
      </c>
      <c r="AP61" s="16">
        <f t="shared" si="120"/>
        <v>2255.21362</v>
      </c>
      <c r="AQ61" s="16">
        <f t="shared" si="121"/>
        <v>2255.21362</v>
      </c>
      <c r="AR61" s="16">
        <f t="shared" si="122"/>
        <v>0</v>
      </c>
      <c r="AT61" s="20"/>
      <c r="AU61" s="20"/>
      <c r="AV61" s="20"/>
    </row>
    <row r="62" spans="1:48" ht="31.2" hidden="1" x14ac:dyDescent="0.3">
      <c r="A62" s="14" t="s">
        <v>112</v>
      </c>
      <c r="B62" s="2" t="s">
        <v>25</v>
      </c>
      <c r="C62" s="16">
        <v>461.3</v>
      </c>
      <c r="D62" s="16">
        <v>1882.26</v>
      </c>
      <c r="E62" s="16">
        <f t="shared" si="89"/>
        <v>868.28653800000006</v>
      </c>
      <c r="F62" s="16">
        <f t="shared" si="105"/>
        <v>868.28653800000006</v>
      </c>
      <c r="G62" s="16"/>
      <c r="H62" s="16">
        <v>273.8</v>
      </c>
      <c r="I62" s="16">
        <v>1963.2</v>
      </c>
      <c r="J62" s="16">
        <f t="shared" si="123"/>
        <v>537.52416000000005</v>
      </c>
      <c r="K62" s="16">
        <f t="shared" si="106"/>
        <v>537.52416000000005</v>
      </c>
      <c r="L62" s="16"/>
      <c r="M62" s="16">
        <f t="shared" si="107"/>
        <v>735.1</v>
      </c>
      <c r="N62" s="16">
        <f t="shared" si="108"/>
        <v>1405.8106980000002</v>
      </c>
      <c r="O62" s="16">
        <f t="shared" si="109"/>
        <v>1405.8106980000002</v>
      </c>
      <c r="P62" s="16">
        <f t="shared" si="110"/>
        <v>0</v>
      </c>
      <c r="Q62" s="16">
        <f t="shared" si="111"/>
        <v>461.3</v>
      </c>
      <c r="R62" s="16">
        <v>1963.2</v>
      </c>
      <c r="S62" s="16">
        <f t="shared" si="140"/>
        <v>905.62416000000007</v>
      </c>
      <c r="T62" s="16">
        <f t="shared" si="141"/>
        <v>905.62416000000007</v>
      </c>
      <c r="U62" s="16"/>
      <c r="V62" s="16">
        <f t="shared" si="112"/>
        <v>273.8</v>
      </c>
      <c r="W62" s="16">
        <v>2041.73</v>
      </c>
      <c r="X62" s="16">
        <f t="shared" si="142"/>
        <v>559.02567399999998</v>
      </c>
      <c r="Y62" s="16">
        <f t="shared" si="143"/>
        <v>559.02567399999998</v>
      </c>
      <c r="Z62" s="16"/>
      <c r="AA62" s="16">
        <f t="shared" si="113"/>
        <v>735.1</v>
      </c>
      <c r="AB62" s="16">
        <f t="shared" si="114"/>
        <v>1464.6498340000001</v>
      </c>
      <c r="AC62" s="16">
        <f t="shared" si="115"/>
        <v>1464.6498340000001</v>
      </c>
      <c r="AD62" s="16">
        <f t="shared" si="116"/>
        <v>0</v>
      </c>
      <c r="AE62" s="16">
        <f t="shared" si="117"/>
        <v>461.3</v>
      </c>
      <c r="AF62" s="16">
        <v>2041.73</v>
      </c>
      <c r="AG62" s="16">
        <f t="shared" si="144"/>
        <v>941.85004900000001</v>
      </c>
      <c r="AH62" s="16">
        <f t="shared" si="145"/>
        <v>941.85004900000001</v>
      </c>
      <c r="AI62" s="16"/>
      <c r="AJ62" s="16">
        <f t="shared" si="118"/>
        <v>273.8</v>
      </c>
      <c r="AK62" s="16">
        <v>2123.4</v>
      </c>
      <c r="AL62" s="16">
        <f t="shared" si="146"/>
        <v>581.38692000000003</v>
      </c>
      <c r="AM62" s="16">
        <f t="shared" si="95"/>
        <v>581.38692000000003</v>
      </c>
      <c r="AN62" s="16"/>
      <c r="AO62" s="16">
        <f t="shared" si="119"/>
        <v>735.1</v>
      </c>
      <c r="AP62" s="16">
        <f t="shared" si="120"/>
        <v>1523.236969</v>
      </c>
      <c r="AQ62" s="16">
        <f t="shared" si="121"/>
        <v>1523.236969</v>
      </c>
      <c r="AR62" s="16">
        <f t="shared" si="122"/>
        <v>0</v>
      </c>
      <c r="AT62" s="20"/>
      <c r="AU62" s="20"/>
      <c r="AV62" s="20"/>
    </row>
    <row r="63" spans="1:48" ht="31.2" hidden="1" x14ac:dyDescent="0.3">
      <c r="A63" s="14" t="s">
        <v>113</v>
      </c>
      <c r="B63" s="2" t="s">
        <v>150</v>
      </c>
      <c r="C63" s="16">
        <v>531.16</v>
      </c>
      <c r="D63" s="16">
        <v>1882.26</v>
      </c>
      <c r="E63" s="16">
        <f t="shared" si="89"/>
        <v>999.78122159999998</v>
      </c>
      <c r="F63" s="16">
        <f t="shared" si="105"/>
        <v>999.78122159999998</v>
      </c>
      <c r="G63" s="16"/>
      <c r="H63" s="16">
        <v>378.09</v>
      </c>
      <c r="I63" s="16">
        <v>1963.2</v>
      </c>
      <c r="J63" s="16">
        <f t="shared" si="123"/>
        <v>742.26628799999992</v>
      </c>
      <c r="K63" s="16">
        <f t="shared" si="106"/>
        <v>742.26628799999992</v>
      </c>
      <c r="L63" s="16"/>
      <c r="M63" s="16">
        <f t="shared" si="107"/>
        <v>909.25</v>
      </c>
      <c r="N63" s="16">
        <f t="shared" si="108"/>
        <v>1742.0475096</v>
      </c>
      <c r="O63" s="16">
        <f t="shared" si="109"/>
        <v>1742.0475096</v>
      </c>
      <c r="P63" s="16">
        <f t="shared" si="110"/>
        <v>0</v>
      </c>
      <c r="Q63" s="16">
        <f t="shared" si="111"/>
        <v>531.16</v>
      </c>
      <c r="R63" s="16">
        <v>1963.2</v>
      </c>
      <c r="S63" s="16">
        <f t="shared" si="140"/>
        <v>1042.7733119999998</v>
      </c>
      <c r="T63" s="16">
        <f t="shared" si="141"/>
        <v>1042.7733119999998</v>
      </c>
      <c r="U63" s="16"/>
      <c r="V63" s="16">
        <f t="shared" si="112"/>
        <v>378.09</v>
      </c>
      <c r="W63" s="16">
        <v>2041.73</v>
      </c>
      <c r="X63" s="16">
        <f t="shared" si="142"/>
        <v>771.95769569999993</v>
      </c>
      <c r="Y63" s="16">
        <f t="shared" si="143"/>
        <v>771.95769569999993</v>
      </c>
      <c r="Z63" s="16"/>
      <c r="AA63" s="16">
        <f t="shared" si="113"/>
        <v>909.25</v>
      </c>
      <c r="AB63" s="16">
        <f t="shared" si="114"/>
        <v>1814.7310076999997</v>
      </c>
      <c r="AC63" s="16">
        <f t="shared" si="115"/>
        <v>1814.7310076999997</v>
      </c>
      <c r="AD63" s="16">
        <f t="shared" si="116"/>
        <v>0</v>
      </c>
      <c r="AE63" s="16">
        <f t="shared" si="117"/>
        <v>531.16</v>
      </c>
      <c r="AF63" s="16">
        <v>2041.73</v>
      </c>
      <c r="AG63" s="16">
        <f t="shared" si="144"/>
        <v>1084.4853068</v>
      </c>
      <c r="AH63" s="16">
        <f t="shared" si="145"/>
        <v>1084.4853068</v>
      </c>
      <c r="AI63" s="16"/>
      <c r="AJ63" s="16">
        <f t="shared" si="118"/>
        <v>378.09</v>
      </c>
      <c r="AK63" s="16">
        <v>2123.4</v>
      </c>
      <c r="AL63" s="16">
        <f t="shared" si="146"/>
        <v>802.83630600000004</v>
      </c>
      <c r="AM63" s="16">
        <f t="shared" si="95"/>
        <v>802.83630600000004</v>
      </c>
      <c r="AN63" s="16"/>
      <c r="AO63" s="16">
        <f t="shared" si="119"/>
        <v>909.25</v>
      </c>
      <c r="AP63" s="16">
        <f t="shared" si="120"/>
        <v>1887.3216127999999</v>
      </c>
      <c r="AQ63" s="16">
        <f t="shared" si="121"/>
        <v>1887.3216127999999</v>
      </c>
      <c r="AR63" s="16">
        <f t="shared" si="122"/>
        <v>0</v>
      </c>
      <c r="AT63" s="20"/>
      <c r="AU63" s="20"/>
      <c r="AV63" s="20"/>
    </row>
    <row r="64" spans="1:48" ht="31.2" hidden="1" x14ac:dyDescent="0.3">
      <c r="A64" s="14" t="s">
        <v>114</v>
      </c>
      <c r="B64" s="2" t="s">
        <v>35</v>
      </c>
      <c r="C64" s="16">
        <v>658.42</v>
      </c>
      <c r="D64" s="16">
        <v>1882.26</v>
      </c>
      <c r="E64" s="16">
        <f>C64*D64/1000</f>
        <v>1239.3176291999998</v>
      </c>
      <c r="F64" s="16">
        <f t="shared" si="105"/>
        <v>1239.3176291999998</v>
      </c>
      <c r="G64" s="16"/>
      <c r="H64" s="16">
        <v>322.20999999999998</v>
      </c>
      <c r="I64" s="16">
        <v>1963.2</v>
      </c>
      <c r="J64" s="16">
        <f>H64*I64/1000</f>
        <v>632.56267200000002</v>
      </c>
      <c r="K64" s="16">
        <f t="shared" si="106"/>
        <v>632.56267200000002</v>
      </c>
      <c r="L64" s="16"/>
      <c r="M64" s="16">
        <f t="shared" si="107"/>
        <v>980.62999999999988</v>
      </c>
      <c r="N64" s="16">
        <f t="shared" si="108"/>
        <v>1871.8803011999998</v>
      </c>
      <c r="O64" s="16">
        <f t="shared" si="109"/>
        <v>1871.8803011999998</v>
      </c>
      <c r="P64" s="16">
        <f t="shared" si="110"/>
        <v>0</v>
      </c>
      <c r="Q64" s="16">
        <f t="shared" si="111"/>
        <v>658.42</v>
      </c>
      <c r="R64" s="16">
        <v>1963.2</v>
      </c>
      <c r="S64" s="16">
        <f t="shared" si="140"/>
        <v>1292.6101439999998</v>
      </c>
      <c r="T64" s="16">
        <f t="shared" si="141"/>
        <v>1292.6101439999998</v>
      </c>
      <c r="U64" s="16"/>
      <c r="V64" s="16">
        <f t="shared" si="112"/>
        <v>322.20999999999998</v>
      </c>
      <c r="W64" s="16">
        <v>2041.73</v>
      </c>
      <c r="X64" s="16">
        <f t="shared" si="142"/>
        <v>657.86582329999987</v>
      </c>
      <c r="Y64" s="16">
        <f t="shared" si="143"/>
        <v>657.86582329999987</v>
      </c>
      <c r="Z64" s="16"/>
      <c r="AA64" s="16">
        <f t="shared" si="113"/>
        <v>980.62999999999988</v>
      </c>
      <c r="AB64" s="16">
        <f t="shared" si="114"/>
        <v>1950.4759672999996</v>
      </c>
      <c r="AC64" s="16">
        <f t="shared" si="115"/>
        <v>1950.4759672999996</v>
      </c>
      <c r="AD64" s="16">
        <f t="shared" si="116"/>
        <v>0</v>
      </c>
      <c r="AE64" s="16">
        <f t="shared" si="117"/>
        <v>658.42</v>
      </c>
      <c r="AF64" s="16">
        <v>2041.73</v>
      </c>
      <c r="AG64" s="16">
        <f t="shared" si="144"/>
        <v>1344.3158665999999</v>
      </c>
      <c r="AH64" s="16">
        <f t="shared" si="145"/>
        <v>1344.3158665999999</v>
      </c>
      <c r="AI64" s="16"/>
      <c r="AJ64" s="16">
        <f t="shared" si="118"/>
        <v>322.20999999999998</v>
      </c>
      <c r="AK64" s="16">
        <v>2123.4</v>
      </c>
      <c r="AL64" s="16">
        <f t="shared" si="146"/>
        <v>684.18071400000008</v>
      </c>
      <c r="AM64" s="16">
        <f t="shared" si="95"/>
        <v>684.18071400000008</v>
      </c>
      <c r="AN64" s="16"/>
      <c r="AO64" s="16">
        <f t="shared" si="119"/>
        <v>980.62999999999988</v>
      </c>
      <c r="AP64" s="16">
        <f t="shared" si="120"/>
        <v>2028.4965806</v>
      </c>
      <c r="AQ64" s="16">
        <f t="shared" si="121"/>
        <v>2028.4965806</v>
      </c>
      <c r="AR64" s="16">
        <f t="shared" si="122"/>
        <v>0</v>
      </c>
      <c r="AT64" s="20"/>
      <c r="AU64" s="20"/>
      <c r="AV64" s="20"/>
    </row>
    <row r="65" spans="1:48" ht="31.2" hidden="1" x14ac:dyDescent="0.3">
      <c r="A65" s="14" t="s">
        <v>115</v>
      </c>
      <c r="B65" s="2" t="s">
        <v>151</v>
      </c>
      <c r="C65" s="16">
        <v>713.06</v>
      </c>
      <c r="D65" s="16">
        <v>1882.26</v>
      </c>
      <c r="E65" s="16">
        <f t="shared" si="89"/>
        <v>1342.1643155999998</v>
      </c>
      <c r="F65" s="16">
        <f t="shared" si="105"/>
        <v>1342.1643155999998</v>
      </c>
      <c r="G65" s="16"/>
      <c r="H65" s="16">
        <v>342.3</v>
      </c>
      <c r="I65" s="16">
        <v>1963.2</v>
      </c>
      <c r="J65" s="16">
        <f t="shared" si="123"/>
        <v>672.00335999999993</v>
      </c>
      <c r="K65" s="16">
        <f t="shared" si="106"/>
        <v>672.00335999999993</v>
      </c>
      <c r="L65" s="16"/>
      <c r="M65" s="16">
        <f t="shared" si="107"/>
        <v>1055.3599999999999</v>
      </c>
      <c r="N65" s="16">
        <f t="shared" si="108"/>
        <v>2014.1676755999997</v>
      </c>
      <c r="O65" s="16">
        <f t="shared" si="109"/>
        <v>2014.1676755999997</v>
      </c>
      <c r="P65" s="16">
        <f t="shared" si="110"/>
        <v>0</v>
      </c>
      <c r="Q65" s="16">
        <f t="shared" si="111"/>
        <v>713.06</v>
      </c>
      <c r="R65" s="16">
        <v>1963.2</v>
      </c>
      <c r="S65" s="16">
        <f t="shared" si="140"/>
        <v>1399.8793920000001</v>
      </c>
      <c r="T65" s="16">
        <f t="shared" si="141"/>
        <v>1399.8793920000001</v>
      </c>
      <c r="U65" s="16"/>
      <c r="V65" s="16">
        <f t="shared" si="112"/>
        <v>342.3</v>
      </c>
      <c r="W65" s="16">
        <v>2041.73</v>
      </c>
      <c r="X65" s="16">
        <f t="shared" si="142"/>
        <v>698.88417900000002</v>
      </c>
      <c r="Y65" s="16">
        <f t="shared" si="143"/>
        <v>698.88417900000002</v>
      </c>
      <c r="Z65" s="16"/>
      <c r="AA65" s="16">
        <f t="shared" si="113"/>
        <v>1055.3599999999999</v>
      </c>
      <c r="AB65" s="16">
        <f t="shared" si="114"/>
        <v>2098.763571</v>
      </c>
      <c r="AC65" s="16">
        <f t="shared" si="115"/>
        <v>2098.763571</v>
      </c>
      <c r="AD65" s="16">
        <f t="shared" si="116"/>
        <v>0</v>
      </c>
      <c r="AE65" s="16">
        <f t="shared" si="117"/>
        <v>713.06</v>
      </c>
      <c r="AF65" s="16">
        <v>2041.73</v>
      </c>
      <c r="AG65" s="16">
        <f t="shared" si="144"/>
        <v>1455.8759937999998</v>
      </c>
      <c r="AH65" s="16">
        <f t="shared" si="145"/>
        <v>1455.8759937999998</v>
      </c>
      <c r="AI65" s="16"/>
      <c r="AJ65" s="16">
        <f t="shared" si="118"/>
        <v>342.3</v>
      </c>
      <c r="AK65" s="16">
        <v>2123.4</v>
      </c>
      <c r="AL65" s="16">
        <f t="shared" si="146"/>
        <v>726.83982000000003</v>
      </c>
      <c r="AM65" s="16">
        <f t="shared" si="95"/>
        <v>726.83982000000003</v>
      </c>
      <c r="AN65" s="16"/>
      <c r="AO65" s="16">
        <f t="shared" si="119"/>
        <v>1055.3599999999999</v>
      </c>
      <c r="AP65" s="16">
        <f t="shared" si="120"/>
        <v>2182.7158138</v>
      </c>
      <c r="AQ65" s="16">
        <f t="shared" si="121"/>
        <v>2182.7158138</v>
      </c>
      <c r="AR65" s="16">
        <f t="shared" si="122"/>
        <v>0</v>
      </c>
      <c r="AT65" s="20"/>
      <c r="AU65" s="20"/>
      <c r="AV65" s="20"/>
    </row>
    <row r="66" spans="1:48" ht="31.2" hidden="1" x14ac:dyDescent="0.3">
      <c r="A66" s="14" t="s">
        <v>116</v>
      </c>
      <c r="B66" s="2" t="s">
        <v>152</v>
      </c>
      <c r="C66" s="16">
        <v>528.44000000000005</v>
      </c>
      <c r="D66" s="16">
        <v>1882.26</v>
      </c>
      <c r="E66" s="16">
        <f t="shared" si="89"/>
        <v>994.66147440000009</v>
      </c>
      <c r="F66" s="16">
        <f t="shared" si="105"/>
        <v>994.66147440000009</v>
      </c>
      <c r="G66" s="16"/>
      <c r="H66" s="16">
        <v>241.7</v>
      </c>
      <c r="I66" s="16">
        <v>1963.2</v>
      </c>
      <c r="J66" s="16">
        <f t="shared" si="123"/>
        <v>474.50544000000002</v>
      </c>
      <c r="K66" s="16">
        <f t="shared" si="106"/>
        <v>474.50544000000002</v>
      </c>
      <c r="L66" s="16"/>
      <c r="M66" s="16">
        <f t="shared" si="107"/>
        <v>770.1400000000001</v>
      </c>
      <c r="N66" s="16">
        <f t="shared" si="108"/>
        <v>1469.1669144000002</v>
      </c>
      <c r="O66" s="16">
        <f t="shared" si="109"/>
        <v>1469.1669144000002</v>
      </c>
      <c r="P66" s="16">
        <f t="shared" si="110"/>
        <v>0</v>
      </c>
      <c r="Q66" s="16">
        <f t="shared" si="111"/>
        <v>528.44000000000005</v>
      </c>
      <c r="R66" s="16">
        <v>1963.2</v>
      </c>
      <c r="S66" s="16">
        <f t="shared" si="140"/>
        <v>1037.4334080000001</v>
      </c>
      <c r="T66" s="16">
        <f t="shared" si="141"/>
        <v>1037.4334080000001</v>
      </c>
      <c r="U66" s="16"/>
      <c r="V66" s="16">
        <f t="shared" si="112"/>
        <v>241.7</v>
      </c>
      <c r="W66" s="16">
        <v>2041.73</v>
      </c>
      <c r="X66" s="16">
        <f t="shared" si="142"/>
        <v>493.48614099999998</v>
      </c>
      <c r="Y66" s="16">
        <f t="shared" si="143"/>
        <v>493.48614099999998</v>
      </c>
      <c r="Z66" s="16"/>
      <c r="AA66" s="16">
        <f t="shared" si="113"/>
        <v>770.1400000000001</v>
      </c>
      <c r="AB66" s="16">
        <f t="shared" si="114"/>
        <v>1530.9195490000002</v>
      </c>
      <c r="AC66" s="16">
        <f t="shared" si="115"/>
        <v>1530.9195490000002</v>
      </c>
      <c r="AD66" s="16">
        <f t="shared" si="116"/>
        <v>0</v>
      </c>
      <c r="AE66" s="16">
        <f t="shared" si="117"/>
        <v>528.44000000000005</v>
      </c>
      <c r="AF66" s="16">
        <v>2041.73</v>
      </c>
      <c r="AG66" s="16">
        <f t="shared" si="144"/>
        <v>1078.9318012000001</v>
      </c>
      <c r="AH66" s="16">
        <f t="shared" si="145"/>
        <v>1078.9318012000001</v>
      </c>
      <c r="AI66" s="16"/>
      <c r="AJ66" s="16">
        <f t="shared" si="118"/>
        <v>241.7</v>
      </c>
      <c r="AK66" s="16">
        <v>2123.4</v>
      </c>
      <c r="AL66" s="16">
        <f t="shared" si="146"/>
        <v>513.22577999999999</v>
      </c>
      <c r="AM66" s="16">
        <f t="shared" si="95"/>
        <v>513.22577999999999</v>
      </c>
      <c r="AN66" s="16"/>
      <c r="AO66" s="16">
        <f t="shared" si="119"/>
        <v>770.1400000000001</v>
      </c>
      <c r="AP66" s="16">
        <f t="shared" si="120"/>
        <v>1592.1575812000001</v>
      </c>
      <c r="AQ66" s="16">
        <f t="shared" si="121"/>
        <v>1592.1575812000001</v>
      </c>
      <c r="AR66" s="16">
        <f t="shared" si="122"/>
        <v>0</v>
      </c>
      <c r="AT66" s="20"/>
      <c r="AU66" s="20"/>
      <c r="AV66" s="20"/>
    </row>
    <row r="67" spans="1:48" ht="31.2" hidden="1" x14ac:dyDescent="0.3">
      <c r="A67" s="14" t="s">
        <v>117</v>
      </c>
      <c r="B67" s="2" t="s">
        <v>26</v>
      </c>
      <c r="C67" s="16">
        <v>740.02</v>
      </c>
      <c r="D67" s="16">
        <v>1882.26</v>
      </c>
      <c r="E67" s="16">
        <f t="shared" si="89"/>
        <v>1392.9100452</v>
      </c>
      <c r="F67" s="16">
        <f t="shared" si="105"/>
        <v>1392.9100452</v>
      </c>
      <c r="G67" s="16"/>
      <c r="H67" s="16">
        <v>364.36</v>
      </c>
      <c r="I67" s="16">
        <v>1963.2</v>
      </c>
      <c r="J67" s="16">
        <f t="shared" si="123"/>
        <v>715.31155200000001</v>
      </c>
      <c r="K67" s="16">
        <f t="shared" si="106"/>
        <v>715.31155200000001</v>
      </c>
      <c r="L67" s="16"/>
      <c r="M67" s="16">
        <f t="shared" si="107"/>
        <v>1104.3800000000001</v>
      </c>
      <c r="N67" s="16">
        <f t="shared" si="108"/>
        <v>2108.2215971999999</v>
      </c>
      <c r="O67" s="16">
        <f t="shared" si="109"/>
        <v>2108.2215971999999</v>
      </c>
      <c r="P67" s="16">
        <f t="shared" si="110"/>
        <v>0</v>
      </c>
      <c r="Q67" s="16">
        <f t="shared" si="111"/>
        <v>740.02</v>
      </c>
      <c r="R67" s="16">
        <v>1963.2</v>
      </c>
      <c r="S67" s="16">
        <f t="shared" si="140"/>
        <v>1452.807264</v>
      </c>
      <c r="T67" s="16">
        <f t="shared" si="141"/>
        <v>1452.807264</v>
      </c>
      <c r="U67" s="16"/>
      <c r="V67" s="16">
        <f t="shared" si="112"/>
        <v>364.36</v>
      </c>
      <c r="W67" s="16">
        <v>2041.73</v>
      </c>
      <c r="X67" s="16">
        <f t="shared" si="142"/>
        <v>743.92474279999999</v>
      </c>
      <c r="Y67" s="16">
        <f t="shared" si="143"/>
        <v>743.92474279999999</v>
      </c>
      <c r="Z67" s="16"/>
      <c r="AA67" s="16">
        <f t="shared" si="113"/>
        <v>1104.3800000000001</v>
      </c>
      <c r="AB67" s="16">
        <f t="shared" si="114"/>
        <v>2196.7320067999999</v>
      </c>
      <c r="AC67" s="16">
        <f t="shared" si="115"/>
        <v>2196.7320067999999</v>
      </c>
      <c r="AD67" s="16">
        <f t="shared" si="116"/>
        <v>0</v>
      </c>
      <c r="AE67" s="16">
        <f t="shared" si="117"/>
        <v>740.02</v>
      </c>
      <c r="AF67" s="16">
        <v>2041.73</v>
      </c>
      <c r="AG67" s="16">
        <f t="shared" si="144"/>
        <v>1510.9210346</v>
      </c>
      <c r="AH67" s="16">
        <f t="shared" si="145"/>
        <v>1510.9210346</v>
      </c>
      <c r="AI67" s="16"/>
      <c r="AJ67" s="16">
        <f t="shared" si="118"/>
        <v>364.36</v>
      </c>
      <c r="AK67" s="16">
        <v>2123.4</v>
      </c>
      <c r="AL67" s="16">
        <f t="shared" si="146"/>
        <v>773.68202400000007</v>
      </c>
      <c r="AM67" s="16">
        <f t="shared" si="95"/>
        <v>773.68202400000007</v>
      </c>
      <c r="AN67" s="16"/>
      <c r="AO67" s="16">
        <f t="shared" si="119"/>
        <v>1104.3800000000001</v>
      </c>
      <c r="AP67" s="16">
        <f t="shared" si="120"/>
        <v>2284.6030586000002</v>
      </c>
      <c r="AQ67" s="16">
        <f t="shared" si="121"/>
        <v>2284.6030586000002</v>
      </c>
      <c r="AR67" s="16">
        <f t="shared" si="122"/>
        <v>0</v>
      </c>
      <c r="AT67" s="20"/>
      <c r="AU67" s="20"/>
      <c r="AV67" s="20"/>
    </row>
    <row r="68" spans="1:48" ht="31.2" hidden="1" x14ac:dyDescent="0.3">
      <c r="A68" s="14" t="s">
        <v>118</v>
      </c>
      <c r="B68" s="2" t="s">
        <v>27</v>
      </c>
      <c r="C68" s="16">
        <v>773.97</v>
      </c>
      <c r="D68" s="16">
        <v>1882.26</v>
      </c>
      <c r="E68" s="16">
        <f t="shared" si="89"/>
        <v>1456.8127721999999</v>
      </c>
      <c r="F68" s="16">
        <f t="shared" si="105"/>
        <v>1456.8127721999999</v>
      </c>
      <c r="G68" s="16"/>
      <c r="H68" s="16">
        <v>462.79</v>
      </c>
      <c r="I68" s="16">
        <v>1963.2</v>
      </c>
      <c r="J68" s="16">
        <f t="shared" si="123"/>
        <v>908.54932800000006</v>
      </c>
      <c r="K68" s="16">
        <f t="shared" si="106"/>
        <v>908.54932800000006</v>
      </c>
      <c r="L68" s="16"/>
      <c r="M68" s="16">
        <f t="shared" si="107"/>
        <v>1236.76</v>
      </c>
      <c r="N68" s="16">
        <f t="shared" si="108"/>
        <v>2365.3621002</v>
      </c>
      <c r="O68" s="16">
        <f t="shared" si="109"/>
        <v>2365.3621002</v>
      </c>
      <c r="P68" s="16">
        <f t="shared" si="110"/>
        <v>0</v>
      </c>
      <c r="Q68" s="16">
        <f t="shared" si="111"/>
        <v>773.97</v>
      </c>
      <c r="R68" s="16">
        <v>1963.2</v>
      </c>
      <c r="S68" s="16">
        <f t="shared" si="140"/>
        <v>1519.4579040000001</v>
      </c>
      <c r="T68" s="16">
        <f t="shared" si="141"/>
        <v>1519.4579040000001</v>
      </c>
      <c r="U68" s="16"/>
      <c r="V68" s="16">
        <f t="shared" si="112"/>
        <v>462.79</v>
      </c>
      <c r="W68" s="16">
        <v>2041.73</v>
      </c>
      <c r="X68" s="16">
        <f t="shared" si="142"/>
        <v>944.89222670000004</v>
      </c>
      <c r="Y68" s="16">
        <f t="shared" si="143"/>
        <v>944.89222670000004</v>
      </c>
      <c r="Z68" s="16"/>
      <c r="AA68" s="16">
        <f t="shared" si="113"/>
        <v>1236.76</v>
      </c>
      <c r="AB68" s="16">
        <f t="shared" si="114"/>
        <v>2464.3501307000001</v>
      </c>
      <c r="AC68" s="16">
        <f t="shared" si="115"/>
        <v>2464.3501307000001</v>
      </c>
      <c r="AD68" s="16">
        <f t="shared" si="116"/>
        <v>0</v>
      </c>
      <c r="AE68" s="16">
        <f t="shared" si="117"/>
        <v>773.97</v>
      </c>
      <c r="AF68" s="16">
        <v>2041.73</v>
      </c>
      <c r="AG68" s="16">
        <f t="shared" si="144"/>
        <v>1580.2377681</v>
      </c>
      <c r="AH68" s="16">
        <f t="shared" si="145"/>
        <v>1580.2377681</v>
      </c>
      <c r="AI68" s="16"/>
      <c r="AJ68" s="16">
        <f t="shared" si="118"/>
        <v>462.79</v>
      </c>
      <c r="AK68" s="16">
        <v>2123.4</v>
      </c>
      <c r="AL68" s="16">
        <f t="shared" si="146"/>
        <v>982.68828600000006</v>
      </c>
      <c r="AM68" s="16">
        <f t="shared" si="95"/>
        <v>982.68828600000006</v>
      </c>
      <c r="AN68" s="16"/>
      <c r="AO68" s="16">
        <f t="shared" si="119"/>
        <v>1236.76</v>
      </c>
      <c r="AP68" s="16">
        <f t="shared" si="120"/>
        <v>2562.9260541000003</v>
      </c>
      <c r="AQ68" s="16">
        <f t="shared" si="121"/>
        <v>2562.9260541000003</v>
      </c>
      <c r="AR68" s="16">
        <f t="shared" si="122"/>
        <v>0</v>
      </c>
      <c r="AT68" s="20"/>
      <c r="AU68" s="20"/>
      <c r="AV68" s="20"/>
    </row>
    <row r="69" spans="1:48" ht="31.2" hidden="1" x14ac:dyDescent="0.3">
      <c r="A69" s="14" t="s">
        <v>119</v>
      </c>
      <c r="B69" s="2" t="s">
        <v>28</v>
      </c>
      <c r="C69" s="16">
        <v>2234.29</v>
      </c>
      <c r="D69" s="16">
        <v>1882.26</v>
      </c>
      <c r="E69" s="16">
        <f t="shared" si="89"/>
        <v>4205.5146953999993</v>
      </c>
      <c r="F69" s="16">
        <f t="shared" si="105"/>
        <v>4205.5146953999993</v>
      </c>
      <c r="G69" s="16"/>
      <c r="H69" s="16">
        <v>1682.32</v>
      </c>
      <c r="I69" s="16">
        <v>1963.2</v>
      </c>
      <c r="J69" s="16">
        <f t="shared" si="123"/>
        <v>3302.7306239999998</v>
      </c>
      <c r="K69" s="16">
        <f t="shared" si="106"/>
        <v>3302.7306239999998</v>
      </c>
      <c r="L69" s="16"/>
      <c r="M69" s="16">
        <f t="shared" si="107"/>
        <v>3916.6099999999997</v>
      </c>
      <c r="N69" s="16">
        <f t="shared" si="108"/>
        <v>7508.2453193999991</v>
      </c>
      <c r="O69" s="16">
        <f t="shared" si="109"/>
        <v>7508.2453193999991</v>
      </c>
      <c r="P69" s="16">
        <f t="shared" si="110"/>
        <v>0</v>
      </c>
      <c r="Q69" s="16">
        <f t="shared" si="111"/>
        <v>2234.29</v>
      </c>
      <c r="R69" s="16">
        <v>1963.2</v>
      </c>
      <c r="S69" s="16">
        <f t="shared" si="140"/>
        <v>4386.3581280000008</v>
      </c>
      <c r="T69" s="16">
        <f t="shared" si="141"/>
        <v>4386.3581280000008</v>
      </c>
      <c r="U69" s="16"/>
      <c r="V69" s="16">
        <f t="shared" si="112"/>
        <v>1682.32</v>
      </c>
      <c r="W69" s="16">
        <v>2041.73</v>
      </c>
      <c r="X69" s="16">
        <f t="shared" si="142"/>
        <v>3434.8432136000001</v>
      </c>
      <c r="Y69" s="16">
        <f t="shared" si="143"/>
        <v>3434.8432136000001</v>
      </c>
      <c r="Z69" s="16"/>
      <c r="AA69" s="16">
        <f t="shared" si="113"/>
        <v>3916.6099999999997</v>
      </c>
      <c r="AB69" s="16">
        <f t="shared" si="114"/>
        <v>7821.2013416000009</v>
      </c>
      <c r="AC69" s="16">
        <f t="shared" si="115"/>
        <v>7821.2013416000009</v>
      </c>
      <c r="AD69" s="16">
        <f t="shared" si="116"/>
        <v>0</v>
      </c>
      <c r="AE69" s="16">
        <f t="shared" si="117"/>
        <v>2234.29</v>
      </c>
      <c r="AF69" s="16">
        <v>2041.73</v>
      </c>
      <c r="AG69" s="16">
        <f t="shared" si="144"/>
        <v>4561.8169216999995</v>
      </c>
      <c r="AH69" s="16">
        <f t="shared" si="145"/>
        <v>4561.8169216999995</v>
      </c>
      <c r="AI69" s="16"/>
      <c r="AJ69" s="16">
        <f t="shared" si="118"/>
        <v>1682.32</v>
      </c>
      <c r="AK69" s="16">
        <v>2123.4</v>
      </c>
      <c r="AL69" s="16">
        <f t="shared" si="146"/>
        <v>3572.238288</v>
      </c>
      <c r="AM69" s="16">
        <f t="shared" si="95"/>
        <v>3572.238288</v>
      </c>
      <c r="AN69" s="16"/>
      <c r="AO69" s="16">
        <f t="shared" si="119"/>
        <v>3916.6099999999997</v>
      </c>
      <c r="AP69" s="16">
        <f t="shared" si="120"/>
        <v>8134.0552097</v>
      </c>
      <c r="AQ69" s="16">
        <f t="shared" si="121"/>
        <v>8134.0552097</v>
      </c>
      <c r="AR69" s="16">
        <f t="shared" si="122"/>
        <v>0</v>
      </c>
      <c r="AT69" s="20"/>
      <c r="AU69" s="20"/>
      <c r="AV69" s="20"/>
    </row>
    <row r="70" spans="1:48" ht="31.2" hidden="1" x14ac:dyDescent="0.3">
      <c r="A70" s="14" t="s">
        <v>120</v>
      </c>
      <c r="B70" s="2" t="s">
        <v>153</v>
      </c>
      <c r="C70" s="16">
        <v>655.34</v>
      </c>
      <c r="D70" s="16">
        <v>1882.26</v>
      </c>
      <c r="E70" s="16">
        <f t="shared" si="89"/>
        <v>1233.5202683999998</v>
      </c>
      <c r="F70" s="16">
        <f t="shared" si="105"/>
        <v>1233.5202683999998</v>
      </c>
      <c r="G70" s="16"/>
      <c r="H70" s="16">
        <v>450.52</v>
      </c>
      <c r="I70" s="16">
        <v>1963.2</v>
      </c>
      <c r="J70" s="16">
        <f t="shared" si="123"/>
        <v>884.4608639999999</v>
      </c>
      <c r="K70" s="16">
        <f t="shared" si="106"/>
        <v>884.4608639999999</v>
      </c>
      <c r="L70" s="16"/>
      <c r="M70" s="16">
        <f t="shared" si="107"/>
        <v>1105.8600000000001</v>
      </c>
      <c r="N70" s="16">
        <f t="shared" si="108"/>
        <v>2117.9811323999998</v>
      </c>
      <c r="O70" s="16">
        <f t="shared" si="109"/>
        <v>2117.9811323999998</v>
      </c>
      <c r="P70" s="16">
        <f t="shared" si="110"/>
        <v>0</v>
      </c>
      <c r="Q70" s="16">
        <f t="shared" si="111"/>
        <v>655.34</v>
      </c>
      <c r="R70" s="16">
        <v>1963.2</v>
      </c>
      <c r="S70" s="16">
        <f t="shared" si="140"/>
        <v>1286.5634880000002</v>
      </c>
      <c r="T70" s="16">
        <f t="shared" si="141"/>
        <v>1286.5634880000002</v>
      </c>
      <c r="U70" s="16"/>
      <c r="V70" s="16">
        <f t="shared" si="112"/>
        <v>450.52</v>
      </c>
      <c r="W70" s="16">
        <v>2041.73</v>
      </c>
      <c r="X70" s="16">
        <f t="shared" si="142"/>
        <v>919.84019959999989</v>
      </c>
      <c r="Y70" s="16">
        <f t="shared" si="143"/>
        <v>919.84019959999989</v>
      </c>
      <c r="Z70" s="16"/>
      <c r="AA70" s="16">
        <f t="shared" si="113"/>
        <v>1105.8600000000001</v>
      </c>
      <c r="AB70" s="16">
        <f t="shared" si="114"/>
        <v>2206.4036876</v>
      </c>
      <c r="AC70" s="16">
        <f t="shared" si="115"/>
        <v>2206.4036876</v>
      </c>
      <c r="AD70" s="16">
        <f t="shared" si="116"/>
        <v>0</v>
      </c>
      <c r="AE70" s="16">
        <f t="shared" si="117"/>
        <v>655.34</v>
      </c>
      <c r="AF70" s="16">
        <v>2041.73</v>
      </c>
      <c r="AG70" s="16">
        <f t="shared" si="144"/>
        <v>1338.0273382</v>
      </c>
      <c r="AH70" s="16">
        <f t="shared" si="145"/>
        <v>1338.0273382</v>
      </c>
      <c r="AI70" s="16"/>
      <c r="AJ70" s="16">
        <f t="shared" si="118"/>
        <v>450.52</v>
      </c>
      <c r="AK70" s="16">
        <v>2123.4</v>
      </c>
      <c r="AL70" s="16">
        <f t="shared" si="146"/>
        <v>956.63416799999993</v>
      </c>
      <c r="AM70" s="16">
        <f t="shared" si="95"/>
        <v>956.63416799999993</v>
      </c>
      <c r="AN70" s="16"/>
      <c r="AO70" s="16">
        <f t="shared" si="119"/>
        <v>1105.8600000000001</v>
      </c>
      <c r="AP70" s="16">
        <f t="shared" si="120"/>
        <v>2294.6615062000001</v>
      </c>
      <c r="AQ70" s="16">
        <f t="shared" si="121"/>
        <v>2294.6615062000001</v>
      </c>
      <c r="AR70" s="16">
        <f t="shared" si="122"/>
        <v>0</v>
      </c>
      <c r="AT70" s="20"/>
      <c r="AU70" s="20"/>
      <c r="AV70" s="20"/>
    </row>
    <row r="71" spans="1:48" ht="31.2" hidden="1" x14ac:dyDescent="0.3">
      <c r="A71" s="14" t="s">
        <v>121</v>
      </c>
      <c r="B71" s="2" t="s">
        <v>154</v>
      </c>
      <c r="C71" s="16">
        <v>274.39999999999998</v>
      </c>
      <c r="D71" s="16">
        <v>1882.26</v>
      </c>
      <c r="E71" s="16">
        <f t="shared" si="89"/>
        <v>516.49214399999994</v>
      </c>
      <c r="F71" s="16">
        <f t="shared" si="105"/>
        <v>516.49214399999994</v>
      </c>
      <c r="G71" s="16"/>
      <c r="H71" s="16">
        <v>256.58</v>
      </c>
      <c r="I71" s="16">
        <v>1963.2</v>
      </c>
      <c r="J71" s="16">
        <f t="shared" si="123"/>
        <v>503.71785599999998</v>
      </c>
      <c r="K71" s="16">
        <f t="shared" si="106"/>
        <v>503.71785599999998</v>
      </c>
      <c r="L71" s="16"/>
      <c r="M71" s="16">
        <f t="shared" si="107"/>
        <v>530.98</v>
      </c>
      <c r="N71" s="16">
        <f t="shared" si="108"/>
        <v>1020.2099999999999</v>
      </c>
      <c r="O71" s="16">
        <f t="shared" si="109"/>
        <v>1020.2099999999999</v>
      </c>
      <c r="P71" s="16">
        <f t="shared" si="110"/>
        <v>0</v>
      </c>
      <c r="Q71" s="16">
        <f t="shared" si="111"/>
        <v>274.39999999999998</v>
      </c>
      <c r="R71" s="16">
        <v>1963.2</v>
      </c>
      <c r="S71" s="16">
        <f>Q71*R71/1000</f>
        <v>538.70207999999991</v>
      </c>
      <c r="T71" s="16">
        <f t="shared" si="141"/>
        <v>538.70207999999991</v>
      </c>
      <c r="U71" s="16"/>
      <c r="V71" s="16">
        <f t="shared" si="112"/>
        <v>256.58</v>
      </c>
      <c r="W71" s="16">
        <v>2041.73</v>
      </c>
      <c r="X71" s="16">
        <f t="shared" si="142"/>
        <v>523.86708339999996</v>
      </c>
      <c r="Y71" s="16">
        <f t="shared" si="143"/>
        <v>523.86708339999996</v>
      </c>
      <c r="Z71" s="16"/>
      <c r="AA71" s="16">
        <f t="shared" si="113"/>
        <v>530.98</v>
      </c>
      <c r="AB71" s="16">
        <f t="shared" si="114"/>
        <v>1062.5691634</v>
      </c>
      <c r="AC71" s="16">
        <f t="shared" si="115"/>
        <v>1062.5691634</v>
      </c>
      <c r="AD71" s="16">
        <f t="shared" si="116"/>
        <v>0</v>
      </c>
      <c r="AE71" s="16">
        <f t="shared" si="117"/>
        <v>274.39999999999998</v>
      </c>
      <c r="AF71" s="16">
        <v>2041.73</v>
      </c>
      <c r="AG71" s="16">
        <f t="shared" si="144"/>
        <v>560.25071199999991</v>
      </c>
      <c r="AH71" s="16">
        <f t="shared" si="145"/>
        <v>560.25071199999991</v>
      </c>
      <c r="AI71" s="16"/>
      <c r="AJ71" s="16">
        <f t="shared" si="118"/>
        <v>256.58</v>
      </c>
      <c r="AK71" s="16">
        <v>2123.4</v>
      </c>
      <c r="AL71" s="16">
        <f t="shared" si="146"/>
        <v>544.82197199999996</v>
      </c>
      <c r="AM71" s="16">
        <f t="shared" si="95"/>
        <v>544.82197199999996</v>
      </c>
      <c r="AN71" s="16"/>
      <c r="AO71" s="16">
        <f t="shared" si="119"/>
        <v>530.98</v>
      </c>
      <c r="AP71" s="16">
        <f t="shared" si="120"/>
        <v>1105.0726839999998</v>
      </c>
      <c r="AQ71" s="16">
        <f t="shared" si="121"/>
        <v>1105.0726839999998</v>
      </c>
      <c r="AR71" s="16">
        <f t="shared" si="122"/>
        <v>0</v>
      </c>
      <c r="AT71" s="20"/>
      <c r="AU71" s="20"/>
      <c r="AV71" s="20"/>
    </row>
    <row r="72" spans="1:48" ht="31.2" hidden="1" x14ac:dyDescent="0.3">
      <c r="A72" s="14" t="s">
        <v>122</v>
      </c>
      <c r="B72" s="2" t="s">
        <v>29</v>
      </c>
      <c r="C72" s="16">
        <v>1121.1300000000001</v>
      </c>
      <c r="D72" s="16">
        <v>1882.26</v>
      </c>
      <c r="E72" s="16">
        <f t="shared" si="89"/>
        <v>2110.2581537999999</v>
      </c>
      <c r="F72" s="16">
        <f t="shared" si="105"/>
        <v>2053.357434</v>
      </c>
      <c r="G72" s="16">
        <f>30.23*D72/1000</f>
        <v>56.900719799999997</v>
      </c>
      <c r="H72" s="16">
        <v>720.37</v>
      </c>
      <c r="I72" s="16">
        <v>1963.2</v>
      </c>
      <c r="J72" s="16">
        <f t="shared" si="123"/>
        <v>1414.2303840000002</v>
      </c>
      <c r="K72" s="16">
        <f t="shared" si="106"/>
        <v>1379.5210080000002</v>
      </c>
      <c r="L72" s="16">
        <f>17.68*I72/1000</f>
        <v>34.709376000000006</v>
      </c>
      <c r="M72" s="16">
        <f t="shared" si="107"/>
        <v>1841.5</v>
      </c>
      <c r="N72" s="16">
        <f t="shared" si="108"/>
        <v>3524.4885377999999</v>
      </c>
      <c r="O72" s="16">
        <f t="shared" si="109"/>
        <v>3432.8784420000002</v>
      </c>
      <c r="P72" s="16">
        <f t="shared" si="110"/>
        <v>91.610095800000011</v>
      </c>
      <c r="Q72" s="16">
        <f t="shared" si="111"/>
        <v>1121.1300000000001</v>
      </c>
      <c r="R72" s="16">
        <v>1963.2</v>
      </c>
      <c r="S72" s="16">
        <f t="shared" si="140"/>
        <v>2201.0024160000003</v>
      </c>
      <c r="T72" s="16">
        <f t="shared" si="141"/>
        <v>2201.0024160000003</v>
      </c>
      <c r="U72" s="16"/>
      <c r="V72" s="16">
        <f t="shared" si="112"/>
        <v>720.37</v>
      </c>
      <c r="W72" s="16">
        <v>2041.73</v>
      </c>
      <c r="X72" s="16">
        <f t="shared" si="142"/>
        <v>1470.8010401000001</v>
      </c>
      <c r="Y72" s="16">
        <f t="shared" si="143"/>
        <v>1470.8010401000001</v>
      </c>
      <c r="Z72" s="16"/>
      <c r="AA72" s="16">
        <f t="shared" si="113"/>
        <v>1841.5</v>
      </c>
      <c r="AB72" s="16">
        <f t="shared" si="114"/>
        <v>3671.8034561000004</v>
      </c>
      <c r="AC72" s="16">
        <f t="shared" si="115"/>
        <v>3671.8034561000004</v>
      </c>
      <c r="AD72" s="16">
        <f t="shared" si="116"/>
        <v>0</v>
      </c>
      <c r="AE72" s="16">
        <f t="shared" si="117"/>
        <v>1121.1300000000001</v>
      </c>
      <c r="AF72" s="16">
        <v>2041.73</v>
      </c>
      <c r="AG72" s="16">
        <f t="shared" si="144"/>
        <v>2289.0447549</v>
      </c>
      <c r="AH72" s="16">
        <f t="shared" si="145"/>
        <v>2289.0447549</v>
      </c>
      <c r="AI72" s="16"/>
      <c r="AJ72" s="16">
        <f t="shared" si="118"/>
        <v>720.37</v>
      </c>
      <c r="AK72" s="16">
        <v>2123.4</v>
      </c>
      <c r="AL72" s="16">
        <f t="shared" si="146"/>
        <v>1529.633658</v>
      </c>
      <c r="AM72" s="16">
        <f t="shared" si="95"/>
        <v>1529.633658</v>
      </c>
      <c r="AN72" s="16"/>
      <c r="AO72" s="16">
        <f t="shared" si="119"/>
        <v>1841.5</v>
      </c>
      <c r="AP72" s="16">
        <f t="shared" si="120"/>
        <v>3818.6784128999998</v>
      </c>
      <c r="AQ72" s="16">
        <f t="shared" si="121"/>
        <v>3818.6784128999998</v>
      </c>
      <c r="AR72" s="16">
        <f t="shared" si="122"/>
        <v>0</v>
      </c>
      <c r="AT72" s="20"/>
      <c r="AU72" s="20"/>
      <c r="AV72" s="20"/>
    </row>
    <row r="73" spans="1:48" ht="31.2" hidden="1" x14ac:dyDescent="0.3">
      <c r="A73" s="14" t="s">
        <v>123</v>
      </c>
      <c r="B73" s="2" t="s">
        <v>30</v>
      </c>
      <c r="C73" s="16">
        <v>556</v>
      </c>
      <c r="D73" s="16">
        <v>1882.26</v>
      </c>
      <c r="E73" s="16">
        <f t="shared" si="89"/>
        <v>1046.53656</v>
      </c>
      <c r="F73" s="16">
        <f t="shared" si="105"/>
        <v>1046.53656</v>
      </c>
      <c r="G73" s="16"/>
      <c r="H73" s="16">
        <v>343</v>
      </c>
      <c r="I73" s="16">
        <v>1963.2</v>
      </c>
      <c r="J73" s="16">
        <f t="shared" si="123"/>
        <v>673.37760000000003</v>
      </c>
      <c r="K73" s="16">
        <f t="shared" si="106"/>
        <v>673.37760000000003</v>
      </c>
      <c r="L73" s="16"/>
      <c r="M73" s="16">
        <f t="shared" si="107"/>
        <v>899</v>
      </c>
      <c r="N73" s="16">
        <f t="shared" si="108"/>
        <v>1719.91416</v>
      </c>
      <c r="O73" s="16">
        <f t="shared" si="109"/>
        <v>1719.91416</v>
      </c>
      <c r="P73" s="16">
        <f t="shared" si="110"/>
        <v>0</v>
      </c>
      <c r="Q73" s="16">
        <f t="shared" si="111"/>
        <v>556</v>
      </c>
      <c r="R73" s="16">
        <v>1963.2</v>
      </c>
      <c r="S73" s="16">
        <f t="shared" si="140"/>
        <v>1091.5391999999999</v>
      </c>
      <c r="T73" s="16">
        <f t="shared" si="141"/>
        <v>1091.5391999999999</v>
      </c>
      <c r="U73" s="16"/>
      <c r="V73" s="16">
        <f t="shared" si="112"/>
        <v>343</v>
      </c>
      <c r="W73" s="16">
        <v>2041.73</v>
      </c>
      <c r="X73" s="16">
        <f t="shared" si="142"/>
        <v>700.31339000000003</v>
      </c>
      <c r="Y73" s="16">
        <f t="shared" si="143"/>
        <v>700.31339000000003</v>
      </c>
      <c r="Z73" s="16"/>
      <c r="AA73" s="16">
        <f t="shared" si="113"/>
        <v>899</v>
      </c>
      <c r="AB73" s="16">
        <f t="shared" si="114"/>
        <v>1791.85259</v>
      </c>
      <c r="AC73" s="16">
        <f t="shared" si="115"/>
        <v>1791.85259</v>
      </c>
      <c r="AD73" s="16">
        <f t="shared" si="116"/>
        <v>0</v>
      </c>
      <c r="AE73" s="16">
        <f t="shared" si="117"/>
        <v>556</v>
      </c>
      <c r="AF73" s="16">
        <v>2041.73</v>
      </c>
      <c r="AG73" s="16">
        <f t="shared" si="144"/>
        <v>1135.2018800000001</v>
      </c>
      <c r="AH73" s="16">
        <f t="shared" si="145"/>
        <v>1135.2018800000001</v>
      </c>
      <c r="AI73" s="16"/>
      <c r="AJ73" s="16">
        <f t="shared" si="118"/>
        <v>343</v>
      </c>
      <c r="AK73" s="16">
        <v>2123.4</v>
      </c>
      <c r="AL73" s="16">
        <f t="shared" si="146"/>
        <v>728.32620000000009</v>
      </c>
      <c r="AM73" s="16">
        <f t="shared" si="95"/>
        <v>728.32620000000009</v>
      </c>
      <c r="AN73" s="16"/>
      <c r="AO73" s="16">
        <f t="shared" si="119"/>
        <v>899</v>
      </c>
      <c r="AP73" s="16">
        <f t="shared" si="120"/>
        <v>1863.52808</v>
      </c>
      <c r="AQ73" s="16">
        <f t="shared" si="121"/>
        <v>1863.52808</v>
      </c>
      <c r="AR73" s="16">
        <f t="shared" si="122"/>
        <v>0</v>
      </c>
      <c r="AT73" s="20"/>
      <c r="AU73" s="20"/>
      <c r="AV73" s="20"/>
    </row>
    <row r="74" spans="1:48" ht="31.2" hidden="1" x14ac:dyDescent="0.3">
      <c r="A74" s="14" t="s">
        <v>124</v>
      </c>
      <c r="B74" s="2" t="s">
        <v>155</v>
      </c>
      <c r="C74" s="16">
        <v>486.49</v>
      </c>
      <c r="D74" s="16">
        <v>1882.26</v>
      </c>
      <c r="E74" s="16">
        <f t="shared" si="89"/>
        <v>915.70066740000004</v>
      </c>
      <c r="F74" s="16">
        <f t="shared" si="105"/>
        <v>885.60333000000003</v>
      </c>
      <c r="G74" s="16">
        <f>15.99*D74/1000</f>
        <v>30.097337400000001</v>
      </c>
      <c r="H74" s="16">
        <v>298.68</v>
      </c>
      <c r="I74" s="16">
        <v>1963.2</v>
      </c>
      <c r="J74" s="16">
        <f t="shared" si="123"/>
        <v>586.36857599999996</v>
      </c>
      <c r="K74" s="16">
        <f t="shared" si="106"/>
        <v>563.00649599999997</v>
      </c>
      <c r="L74" s="16">
        <f>11.9*I74/1000</f>
        <v>23.362080000000002</v>
      </c>
      <c r="M74" s="16">
        <f t="shared" si="107"/>
        <v>785.17000000000007</v>
      </c>
      <c r="N74" s="16">
        <f t="shared" si="108"/>
        <v>1502.0692434</v>
      </c>
      <c r="O74" s="16">
        <f t="shared" si="109"/>
        <v>1448.6098259999999</v>
      </c>
      <c r="P74" s="16">
        <f t="shared" si="110"/>
        <v>53.459417400000007</v>
      </c>
      <c r="Q74" s="16">
        <f t="shared" si="111"/>
        <v>486.49</v>
      </c>
      <c r="R74" s="16">
        <v>1963.2</v>
      </c>
      <c r="S74" s="16">
        <f t="shared" si="140"/>
        <v>955.07716800000003</v>
      </c>
      <c r="T74" s="16">
        <f t="shared" si="141"/>
        <v>895.72963200000004</v>
      </c>
      <c r="U74" s="16">
        <f>30.23*R74/1000</f>
        <v>59.347535999999998</v>
      </c>
      <c r="V74" s="16">
        <f t="shared" si="112"/>
        <v>298.68</v>
      </c>
      <c r="W74" s="16">
        <v>2041.73</v>
      </c>
      <c r="X74" s="16">
        <f t="shared" si="142"/>
        <v>609.82391640000003</v>
      </c>
      <c r="Y74" s="16">
        <f t="shared" si="143"/>
        <v>573.72613000000001</v>
      </c>
      <c r="Z74" s="16">
        <f>17.68*W74/1000</f>
        <v>36.097786399999997</v>
      </c>
      <c r="AA74" s="16">
        <f t="shared" si="113"/>
        <v>785.17000000000007</v>
      </c>
      <c r="AB74" s="16">
        <f t="shared" si="114"/>
        <v>1564.9010843999999</v>
      </c>
      <c r="AC74" s="16">
        <f t="shared" si="115"/>
        <v>1469.455762</v>
      </c>
      <c r="AD74" s="16">
        <f t="shared" si="116"/>
        <v>95.445322399999995</v>
      </c>
      <c r="AE74" s="16">
        <f t="shared" si="117"/>
        <v>486.49</v>
      </c>
      <c r="AF74" s="16">
        <v>2041.73</v>
      </c>
      <c r="AG74" s="16">
        <f t="shared" si="144"/>
        <v>993.28122770000004</v>
      </c>
      <c r="AH74" s="16">
        <f t="shared" si="145"/>
        <v>931.55972980000001</v>
      </c>
      <c r="AI74" s="16">
        <f>30.23*AF74/1000</f>
        <v>61.721497900000003</v>
      </c>
      <c r="AJ74" s="16">
        <f t="shared" si="118"/>
        <v>298.68</v>
      </c>
      <c r="AK74" s="16">
        <v>2123.4</v>
      </c>
      <c r="AL74" s="16">
        <f t="shared" si="146"/>
        <v>634.21711200000004</v>
      </c>
      <c r="AM74" s="16">
        <f t="shared" si="95"/>
        <v>596.67540000000008</v>
      </c>
      <c r="AN74" s="16">
        <f>17.68*AK74/1000</f>
        <v>37.541711999999997</v>
      </c>
      <c r="AO74" s="16">
        <f t="shared" si="119"/>
        <v>785.17000000000007</v>
      </c>
      <c r="AP74" s="16">
        <f t="shared" si="120"/>
        <v>1627.4983397000001</v>
      </c>
      <c r="AQ74" s="16">
        <f t="shared" si="121"/>
        <v>1528.2351298000001</v>
      </c>
      <c r="AR74" s="16">
        <f t="shared" si="122"/>
        <v>99.263209899999993</v>
      </c>
      <c r="AT74" s="20"/>
      <c r="AU74" s="20"/>
      <c r="AV74" s="20"/>
    </row>
    <row r="75" spans="1:48" ht="31.2" hidden="1" x14ac:dyDescent="0.3">
      <c r="A75" s="14" t="s">
        <v>125</v>
      </c>
      <c r="B75" s="2" t="s">
        <v>31</v>
      </c>
      <c r="C75" s="16">
        <v>396.46</v>
      </c>
      <c r="D75" s="16">
        <v>1882.26</v>
      </c>
      <c r="E75" s="16">
        <f t="shared" si="89"/>
        <v>746.24079959999995</v>
      </c>
      <c r="F75" s="16">
        <f t="shared" si="105"/>
        <v>746.24079959999995</v>
      </c>
      <c r="G75" s="16"/>
      <c r="H75" s="16">
        <v>340.62</v>
      </c>
      <c r="I75" s="16">
        <v>1963.2</v>
      </c>
      <c r="J75" s="16">
        <f t="shared" si="123"/>
        <v>668.70518400000003</v>
      </c>
      <c r="K75" s="16">
        <f t="shared" si="106"/>
        <v>668.70518400000003</v>
      </c>
      <c r="L75" s="16"/>
      <c r="M75" s="16">
        <f t="shared" si="107"/>
        <v>737.07999999999993</v>
      </c>
      <c r="N75" s="16">
        <f t="shared" si="108"/>
        <v>1414.9459836000001</v>
      </c>
      <c r="O75" s="16">
        <f t="shared" si="109"/>
        <v>1414.9459836000001</v>
      </c>
      <c r="P75" s="16">
        <f t="shared" si="110"/>
        <v>0</v>
      </c>
      <c r="Q75" s="16">
        <f t="shared" si="111"/>
        <v>396.46</v>
      </c>
      <c r="R75" s="16">
        <v>1963.2</v>
      </c>
      <c r="S75" s="16">
        <f t="shared" si="140"/>
        <v>778.33027200000004</v>
      </c>
      <c r="T75" s="16">
        <f t="shared" si="141"/>
        <v>778.33027200000004</v>
      </c>
      <c r="U75" s="16"/>
      <c r="V75" s="16">
        <f t="shared" si="112"/>
        <v>340.62</v>
      </c>
      <c r="W75" s="16">
        <v>2041.73</v>
      </c>
      <c r="X75" s="16">
        <f t="shared" si="142"/>
        <v>695.45407260000002</v>
      </c>
      <c r="Y75" s="16">
        <f t="shared" si="143"/>
        <v>695.45407260000002</v>
      </c>
      <c r="Z75" s="16"/>
      <c r="AA75" s="16">
        <f t="shared" si="113"/>
        <v>737.07999999999993</v>
      </c>
      <c r="AB75" s="16">
        <f t="shared" si="114"/>
        <v>1473.7843446000002</v>
      </c>
      <c r="AC75" s="16">
        <f t="shared" si="115"/>
        <v>1473.7843446000002</v>
      </c>
      <c r="AD75" s="16">
        <f t="shared" si="116"/>
        <v>0</v>
      </c>
      <c r="AE75" s="16">
        <f t="shared" si="117"/>
        <v>396.46</v>
      </c>
      <c r="AF75" s="16">
        <v>2041.73</v>
      </c>
      <c r="AG75" s="16">
        <f t="shared" si="144"/>
        <v>809.4642758</v>
      </c>
      <c r="AH75" s="16">
        <f t="shared" si="145"/>
        <v>809.4642758</v>
      </c>
      <c r="AI75" s="16"/>
      <c r="AJ75" s="16">
        <f t="shared" si="118"/>
        <v>340.62</v>
      </c>
      <c r="AK75" s="16">
        <v>2123.4</v>
      </c>
      <c r="AL75" s="16">
        <f t="shared" si="146"/>
        <v>723.27250800000002</v>
      </c>
      <c r="AM75" s="16">
        <f t="shared" si="95"/>
        <v>723.27250800000002</v>
      </c>
      <c r="AN75" s="16"/>
      <c r="AO75" s="16">
        <f t="shared" si="119"/>
        <v>737.07999999999993</v>
      </c>
      <c r="AP75" s="16">
        <f t="shared" si="120"/>
        <v>1532.7367838</v>
      </c>
      <c r="AQ75" s="16">
        <f t="shared" si="121"/>
        <v>1532.7367838</v>
      </c>
      <c r="AR75" s="16">
        <f t="shared" si="122"/>
        <v>0</v>
      </c>
      <c r="AT75" s="20"/>
      <c r="AU75" s="20"/>
      <c r="AV75" s="20"/>
    </row>
    <row r="76" spans="1:48" s="13" customFormat="1" ht="46.8" x14ac:dyDescent="0.3">
      <c r="A76" s="11" t="s">
        <v>126</v>
      </c>
      <c r="B76" s="4" t="s">
        <v>36</v>
      </c>
      <c r="C76" s="12">
        <f>SUM(C77:C86)</f>
        <v>2437.1099999999997</v>
      </c>
      <c r="D76" s="12"/>
      <c r="E76" s="12">
        <f>SUM(E77:E86)</f>
        <v>4587.2746686</v>
      </c>
      <c r="F76" s="12">
        <f>SUM(F77:F86)</f>
        <v>3798.9183014999999</v>
      </c>
      <c r="G76" s="12">
        <f>SUM(G77:G86)</f>
        <v>788.35636710000006</v>
      </c>
      <c r="H76" s="12">
        <f>SUM(H77:H86)</f>
        <v>2100.91</v>
      </c>
      <c r="I76" s="12"/>
      <c r="J76" s="12">
        <f t="shared" ref="J76:AR76" si="147">SUM(J77:J86)</f>
        <v>4124.5065119999999</v>
      </c>
      <c r="K76" s="12">
        <f t="shared" si="147"/>
        <v>3507.2685791999997</v>
      </c>
      <c r="L76" s="12">
        <f t="shared" si="147"/>
        <v>617.23793280000007</v>
      </c>
      <c r="M76" s="12">
        <f t="shared" si="147"/>
        <v>4538.0199999999995</v>
      </c>
      <c r="N76" s="12">
        <f t="shared" si="147"/>
        <v>8711.7811805999991</v>
      </c>
      <c r="O76" s="12">
        <f t="shared" si="147"/>
        <v>7306.1868807000001</v>
      </c>
      <c r="P76" s="12">
        <f t="shared" si="147"/>
        <v>1405.5942999000001</v>
      </c>
      <c r="Q76" s="12">
        <f t="shared" si="147"/>
        <v>2498.77</v>
      </c>
      <c r="R76" s="12">
        <f t="shared" si="147"/>
        <v>19632.000000000004</v>
      </c>
      <c r="S76" s="12">
        <f t="shared" si="147"/>
        <v>4905.5852639999985</v>
      </c>
      <c r="T76" s="12">
        <f t="shared" si="147"/>
        <v>4083.3283919999999</v>
      </c>
      <c r="U76" s="12">
        <f t="shared" si="147"/>
        <v>822.25687199999993</v>
      </c>
      <c r="V76" s="12">
        <f t="shared" si="147"/>
        <v>2039.2500000000002</v>
      </c>
      <c r="W76" s="12">
        <f t="shared" si="147"/>
        <v>20417.3</v>
      </c>
      <c r="X76" s="12">
        <f t="shared" si="147"/>
        <v>4163.5979025000006</v>
      </c>
      <c r="Y76" s="12">
        <f t="shared" si="147"/>
        <v>3521.6698235800004</v>
      </c>
      <c r="Z76" s="12">
        <f t="shared" si="147"/>
        <v>641.92807892000008</v>
      </c>
      <c r="AA76" s="12">
        <f t="shared" si="147"/>
        <v>4538.0199999999995</v>
      </c>
      <c r="AB76" s="12">
        <f t="shared" si="147"/>
        <v>9069.1831665000009</v>
      </c>
      <c r="AC76" s="12">
        <f t="shared" si="147"/>
        <v>7604.9982155800008</v>
      </c>
      <c r="AD76" s="12">
        <f t="shared" si="147"/>
        <v>1464.1849509199999</v>
      </c>
      <c r="AE76" s="12">
        <f t="shared" si="147"/>
        <v>2498.77</v>
      </c>
      <c r="AF76" s="12">
        <f t="shared" si="147"/>
        <v>20417.3</v>
      </c>
      <c r="AG76" s="12">
        <f t="shared" si="147"/>
        <v>5101.813672100001</v>
      </c>
      <c r="AH76" s="12">
        <f t="shared" si="147"/>
        <v>4246.6656875499993</v>
      </c>
      <c r="AI76" s="12">
        <f t="shared" si="147"/>
        <v>855.14798454999993</v>
      </c>
      <c r="AJ76" s="12">
        <f t="shared" si="147"/>
        <v>2039.2500000000002</v>
      </c>
      <c r="AK76" s="12">
        <f t="shared" si="147"/>
        <v>21234.000000000004</v>
      </c>
      <c r="AL76" s="12">
        <f t="shared" si="147"/>
        <v>4330.1434500000005</v>
      </c>
      <c r="AM76" s="12">
        <f t="shared" si="147"/>
        <v>3662.5379963999999</v>
      </c>
      <c r="AN76" s="12">
        <f t="shared" si="147"/>
        <v>667.60545360000003</v>
      </c>
      <c r="AO76" s="12">
        <f t="shared" si="147"/>
        <v>4538.0199999999995</v>
      </c>
      <c r="AP76" s="12">
        <f t="shared" si="147"/>
        <v>9431.9571220999987</v>
      </c>
      <c r="AQ76" s="12">
        <f t="shared" si="147"/>
        <v>7909.2036839500006</v>
      </c>
      <c r="AR76" s="12">
        <f t="shared" si="147"/>
        <v>1522.75343815</v>
      </c>
      <c r="AT76" s="20"/>
      <c r="AU76" s="20"/>
      <c r="AV76" s="20"/>
    </row>
    <row r="77" spans="1:48" ht="31.2" x14ac:dyDescent="0.3">
      <c r="A77" s="14" t="s">
        <v>127</v>
      </c>
      <c r="B77" s="2" t="s">
        <v>38</v>
      </c>
      <c r="C77" s="16">
        <v>529.01</v>
      </c>
      <c r="D77" s="16">
        <v>1882.26</v>
      </c>
      <c r="E77" s="16">
        <f t="shared" si="89"/>
        <v>995.73436259999994</v>
      </c>
      <c r="F77" s="16">
        <f t="shared" ref="F77:F91" si="148">E77-G77</f>
        <v>497.86718129999997</v>
      </c>
      <c r="G77" s="16">
        <f>E77*50%</f>
        <v>497.86718129999997</v>
      </c>
      <c r="H77" s="16">
        <v>339.54</v>
      </c>
      <c r="I77" s="16">
        <v>1963.2</v>
      </c>
      <c r="J77" s="16">
        <f t="shared" ref="J77:J86" si="149">H77*I77/1000</f>
        <v>666.5849280000001</v>
      </c>
      <c r="K77" s="16">
        <f t="shared" ref="K77:K91" si="150">J77-L77</f>
        <v>333.29246400000005</v>
      </c>
      <c r="L77" s="16">
        <f>J77*50%</f>
        <v>333.29246400000005</v>
      </c>
      <c r="M77" s="16">
        <f t="shared" ref="M77:M91" si="151">C77+H77</f>
        <v>868.55</v>
      </c>
      <c r="N77" s="16">
        <f t="shared" ref="N77:N91" si="152">E77+J77</f>
        <v>1662.3192905999999</v>
      </c>
      <c r="O77" s="16">
        <f t="shared" ref="O77:O91" si="153">F77+K77</f>
        <v>831.15964529999997</v>
      </c>
      <c r="P77" s="16">
        <f t="shared" ref="P77:P91" si="154">G77+L77</f>
        <v>831.15964529999997</v>
      </c>
      <c r="Q77" s="16">
        <f t="shared" ref="Q77:Q91" si="155">C77</f>
        <v>529.01</v>
      </c>
      <c r="R77" s="16">
        <v>1963.2</v>
      </c>
      <c r="S77" s="16">
        <f t="shared" si="140"/>
        <v>1038.552432</v>
      </c>
      <c r="T77" s="16">
        <f t="shared" si="141"/>
        <v>519.27621599999998</v>
      </c>
      <c r="U77" s="16">
        <f>S77*50%</f>
        <v>519.27621599999998</v>
      </c>
      <c r="V77" s="16">
        <f t="shared" ref="V77:V91" si="156">H77</f>
        <v>339.54</v>
      </c>
      <c r="W77" s="16">
        <v>2041.73</v>
      </c>
      <c r="X77" s="16">
        <f t="shared" si="142"/>
        <v>693.24900420000006</v>
      </c>
      <c r="Y77" s="16">
        <f t="shared" si="143"/>
        <v>346.62450210000003</v>
      </c>
      <c r="Z77" s="16">
        <f>X77*50%</f>
        <v>346.62450210000003</v>
      </c>
      <c r="AA77" s="16">
        <f t="shared" ref="AA77:AA91" si="157">Q77+V77</f>
        <v>868.55</v>
      </c>
      <c r="AB77" s="16">
        <f t="shared" ref="AB77:AB91" si="158">S77+X77</f>
        <v>1731.8014361999999</v>
      </c>
      <c r="AC77" s="16">
        <f t="shared" ref="AC77:AC91" si="159">T77+Y77</f>
        <v>865.90071809999995</v>
      </c>
      <c r="AD77" s="16">
        <f t="shared" ref="AD77:AD91" si="160">U77+Z77</f>
        <v>865.90071809999995</v>
      </c>
      <c r="AE77" s="16">
        <f t="shared" ref="AE77:AE91" si="161">C77</f>
        <v>529.01</v>
      </c>
      <c r="AF77" s="16">
        <v>2041.73</v>
      </c>
      <c r="AG77" s="16">
        <f t="shared" si="144"/>
        <v>1080.0955873</v>
      </c>
      <c r="AH77" s="16">
        <f t="shared" si="145"/>
        <v>540.04779365000002</v>
      </c>
      <c r="AI77" s="16">
        <f>AG77*50%</f>
        <v>540.04779365000002</v>
      </c>
      <c r="AJ77" s="16">
        <f t="shared" ref="AJ77:AJ91" si="162">H77</f>
        <v>339.54</v>
      </c>
      <c r="AK77" s="16">
        <v>2123.4</v>
      </c>
      <c r="AL77" s="16">
        <f t="shared" si="146"/>
        <v>720.97923600000001</v>
      </c>
      <c r="AM77" s="16">
        <f t="shared" si="95"/>
        <v>360.48961800000001</v>
      </c>
      <c r="AN77" s="16">
        <f>AL77*50%</f>
        <v>360.48961800000001</v>
      </c>
      <c r="AO77" s="16">
        <f t="shared" ref="AO77:AO91" si="163">AE77+AJ77</f>
        <v>868.55</v>
      </c>
      <c r="AP77" s="16">
        <f t="shared" ref="AP77:AP91" si="164">AG77+AL77</f>
        <v>1801.0748232999999</v>
      </c>
      <c r="AQ77" s="16">
        <f t="shared" ref="AQ77:AQ91" si="165">AH77+AM77</f>
        <v>900.53741164999997</v>
      </c>
      <c r="AR77" s="16">
        <f t="shared" ref="AR77:AR91" si="166">AI77+AN77</f>
        <v>900.53741164999997</v>
      </c>
      <c r="AT77" s="20"/>
      <c r="AU77" s="20"/>
      <c r="AV77" s="20"/>
    </row>
    <row r="78" spans="1:48" ht="31.2" x14ac:dyDescent="0.3">
      <c r="A78" s="14" t="s">
        <v>128</v>
      </c>
      <c r="B78" s="1" t="s">
        <v>39</v>
      </c>
      <c r="C78" s="16">
        <v>651.78</v>
      </c>
      <c r="D78" s="16">
        <v>1882.26</v>
      </c>
      <c r="E78" s="16">
        <f t="shared" si="89"/>
        <v>1226.8194228</v>
      </c>
      <c r="F78" s="16">
        <f t="shared" si="148"/>
        <v>1104.1374805200001</v>
      </c>
      <c r="G78" s="16">
        <f>E78*10%</f>
        <v>122.68194228</v>
      </c>
      <c r="H78" s="16">
        <v>504.9</v>
      </c>
      <c r="I78" s="16">
        <v>1963.2</v>
      </c>
      <c r="J78" s="16">
        <f t="shared" si="149"/>
        <v>991.21967999999993</v>
      </c>
      <c r="K78" s="16">
        <f t="shared" si="150"/>
        <v>892.09771199999989</v>
      </c>
      <c r="L78" s="16">
        <f>J78*10%</f>
        <v>99.121967999999995</v>
      </c>
      <c r="M78" s="16">
        <f t="shared" si="151"/>
        <v>1156.6799999999998</v>
      </c>
      <c r="N78" s="16">
        <f t="shared" si="152"/>
        <v>2218.0391027999999</v>
      </c>
      <c r="O78" s="16">
        <f t="shared" si="153"/>
        <v>1996.2351925200001</v>
      </c>
      <c r="P78" s="16">
        <f t="shared" si="154"/>
        <v>221.80391028</v>
      </c>
      <c r="Q78" s="16">
        <f t="shared" si="155"/>
        <v>651.78</v>
      </c>
      <c r="R78" s="16">
        <v>1963.2</v>
      </c>
      <c r="S78" s="16">
        <f t="shared" si="140"/>
        <v>1279.574496</v>
      </c>
      <c r="T78" s="16">
        <f t="shared" si="141"/>
        <v>1151.6170463999999</v>
      </c>
      <c r="U78" s="16">
        <f>S78*10%</f>
        <v>127.9574496</v>
      </c>
      <c r="V78" s="16">
        <f t="shared" si="156"/>
        <v>504.9</v>
      </c>
      <c r="W78" s="16">
        <v>2041.73</v>
      </c>
      <c r="X78" s="16">
        <f t="shared" si="142"/>
        <v>1030.869477</v>
      </c>
      <c r="Y78" s="16">
        <f t="shared" si="143"/>
        <v>927.78252929999996</v>
      </c>
      <c r="Z78" s="16">
        <f>X78*10%</f>
        <v>103.0869477</v>
      </c>
      <c r="AA78" s="16">
        <f t="shared" si="157"/>
        <v>1156.6799999999998</v>
      </c>
      <c r="AB78" s="16">
        <f t="shared" si="158"/>
        <v>2310.4439729999999</v>
      </c>
      <c r="AC78" s="16">
        <f t="shared" si="159"/>
        <v>2079.3995756999998</v>
      </c>
      <c r="AD78" s="16">
        <f t="shared" si="160"/>
        <v>231.04439730000001</v>
      </c>
      <c r="AE78" s="16">
        <f t="shared" si="161"/>
        <v>651.78</v>
      </c>
      <c r="AF78" s="16">
        <v>2041.73</v>
      </c>
      <c r="AG78" s="16">
        <f t="shared" si="144"/>
        <v>1330.7587793999999</v>
      </c>
      <c r="AH78" s="16">
        <f t="shared" si="145"/>
        <v>1197.6829014599998</v>
      </c>
      <c r="AI78" s="16">
        <f>AG78*10%</f>
        <v>133.07587794</v>
      </c>
      <c r="AJ78" s="16">
        <f t="shared" si="162"/>
        <v>504.9</v>
      </c>
      <c r="AK78" s="16">
        <v>2123.4</v>
      </c>
      <c r="AL78" s="16">
        <f t="shared" si="146"/>
        <v>1072.10466</v>
      </c>
      <c r="AM78" s="16">
        <f t="shared" si="95"/>
        <v>964.89419399999997</v>
      </c>
      <c r="AN78" s="16">
        <f>AL78*10%</f>
        <v>107.210466</v>
      </c>
      <c r="AO78" s="16">
        <f t="shared" si="163"/>
        <v>1156.6799999999998</v>
      </c>
      <c r="AP78" s="16">
        <f t="shared" si="164"/>
        <v>2402.8634394000001</v>
      </c>
      <c r="AQ78" s="16">
        <f t="shared" si="165"/>
        <v>2162.5770954599998</v>
      </c>
      <c r="AR78" s="16">
        <f t="shared" si="166"/>
        <v>240.28634393999999</v>
      </c>
      <c r="AT78" s="20"/>
      <c r="AU78" s="20"/>
      <c r="AV78" s="20"/>
    </row>
    <row r="79" spans="1:48" ht="31.2" x14ac:dyDescent="0.3">
      <c r="A79" s="14" t="s">
        <v>129</v>
      </c>
      <c r="B79" s="1" t="s">
        <v>40</v>
      </c>
      <c r="C79" s="16">
        <v>133</v>
      </c>
      <c r="D79" s="16">
        <v>1882.26</v>
      </c>
      <c r="E79" s="16">
        <f t="shared" si="89"/>
        <v>250.34057999999999</v>
      </c>
      <c r="F79" s="16">
        <f t="shared" si="148"/>
        <v>225.30652199999997</v>
      </c>
      <c r="G79" s="16">
        <f>E79*10%</f>
        <v>25.034058000000002</v>
      </c>
      <c r="H79" s="16">
        <v>104</v>
      </c>
      <c r="I79" s="16">
        <v>1963.2</v>
      </c>
      <c r="J79" s="16">
        <f t="shared" si="149"/>
        <v>204.17280000000002</v>
      </c>
      <c r="K79" s="16">
        <f t="shared" si="150"/>
        <v>183.75552000000002</v>
      </c>
      <c r="L79" s="16">
        <f>J79*10%</f>
        <v>20.417280000000005</v>
      </c>
      <c r="M79" s="16">
        <f t="shared" si="151"/>
        <v>237</v>
      </c>
      <c r="N79" s="16">
        <f t="shared" si="152"/>
        <v>454.51337999999998</v>
      </c>
      <c r="O79" s="16">
        <f t="shared" si="153"/>
        <v>409.06204200000002</v>
      </c>
      <c r="P79" s="16">
        <f t="shared" si="154"/>
        <v>45.451338000000007</v>
      </c>
      <c r="Q79" s="16">
        <f t="shared" si="155"/>
        <v>133</v>
      </c>
      <c r="R79" s="16">
        <v>1963.2</v>
      </c>
      <c r="S79" s="16">
        <f t="shared" si="140"/>
        <v>261.10559999999998</v>
      </c>
      <c r="T79" s="16">
        <f t="shared" si="141"/>
        <v>234.99503999999999</v>
      </c>
      <c r="U79" s="16">
        <f>S79*10%</f>
        <v>26.11056</v>
      </c>
      <c r="V79" s="16">
        <f t="shared" si="156"/>
        <v>104</v>
      </c>
      <c r="W79" s="16">
        <v>2041.73</v>
      </c>
      <c r="X79" s="16">
        <f t="shared" si="142"/>
        <v>212.33992000000001</v>
      </c>
      <c r="Y79" s="16">
        <f t="shared" si="143"/>
        <v>191.10592800000001</v>
      </c>
      <c r="Z79" s="16">
        <f>X79*10%</f>
        <v>21.233992000000001</v>
      </c>
      <c r="AA79" s="16">
        <f t="shared" si="157"/>
        <v>237</v>
      </c>
      <c r="AB79" s="16">
        <f t="shared" si="158"/>
        <v>473.44551999999999</v>
      </c>
      <c r="AC79" s="16">
        <f t="shared" si="159"/>
        <v>426.10096799999997</v>
      </c>
      <c r="AD79" s="16">
        <f t="shared" si="160"/>
        <v>47.344552</v>
      </c>
      <c r="AE79" s="16">
        <f t="shared" si="161"/>
        <v>133</v>
      </c>
      <c r="AF79" s="16">
        <v>2041.73</v>
      </c>
      <c r="AG79" s="16">
        <f t="shared" si="144"/>
        <v>271.55009000000001</v>
      </c>
      <c r="AH79" s="16">
        <f t="shared" si="145"/>
        <v>244.395081</v>
      </c>
      <c r="AI79" s="16">
        <f>AG79*10%</f>
        <v>27.155009000000003</v>
      </c>
      <c r="AJ79" s="16">
        <f t="shared" si="162"/>
        <v>104</v>
      </c>
      <c r="AK79" s="16">
        <v>2123.4</v>
      </c>
      <c r="AL79" s="16">
        <f t="shared" si="146"/>
        <v>220.83360000000002</v>
      </c>
      <c r="AM79" s="16">
        <f t="shared" si="95"/>
        <v>198.75024000000002</v>
      </c>
      <c r="AN79" s="16">
        <f>AL79*10%</f>
        <v>22.083360000000003</v>
      </c>
      <c r="AO79" s="16">
        <f t="shared" si="163"/>
        <v>237</v>
      </c>
      <c r="AP79" s="16">
        <f t="shared" si="164"/>
        <v>492.38369</v>
      </c>
      <c r="AQ79" s="16">
        <f t="shared" si="165"/>
        <v>443.14532100000002</v>
      </c>
      <c r="AR79" s="16">
        <f t="shared" si="166"/>
        <v>49.238369000000006</v>
      </c>
      <c r="AT79" s="20"/>
      <c r="AU79" s="20"/>
      <c r="AV79" s="20"/>
    </row>
    <row r="80" spans="1:48" ht="31.2" x14ac:dyDescent="0.3">
      <c r="A80" s="14" t="s">
        <v>130</v>
      </c>
      <c r="B80" s="1" t="s">
        <v>37</v>
      </c>
      <c r="C80" s="16">
        <v>70.03</v>
      </c>
      <c r="D80" s="16">
        <v>1882.26</v>
      </c>
      <c r="E80" s="16">
        <f>C80*D80/1000</f>
        <v>131.8146678</v>
      </c>
      <c r="F80" s="16">
        <f t="shared" si="148"/>
        <v>118.63320102</v>
      </c>
      <c r="G80" s="16">
        <f>E80*10%</f>
        <v>13.181466780000001</v>
      </c>
      <c r="H80" s="16">
        <v>43.18</v>
      </c>
      <c r="I80" s="16">
        <v>1963.2</v>
      </c>
      <c r="J80" s="16">
        <f>H80*I80/1000</f>
        <v>84.77097599999999</v>
      </c>
      <c r="K80" s="16">
        <f t="shared" si="150"/>
        <v>76.293878399999997</v>
      </c>
      <c r="L80" s="16">
        <f>J80*10%</f>
        <v>8.4770975999999987</v>
      </c>
      <c r="M80" s="16">
        <f t="shared" si="151"/>
        <v>113.21000000000001</v>
      </c>
      <c r="N80" s="16">
        <f t="shared" si="152"/>
        <v>216.58564379999999</v>
      </c>
      <c r="O80" s="16">
        <f t="shared" si="153"/>
        <v>194.92707941999998</v>
      </c>
      <c r="P80" s="16">
        <f t="shared" si="154"/>
        <v>21.658564380000001</v>
      </c>
      <c r="Q80" s="16">
        <f t="shared" si="155"/>
        <v>70.03</v>
      </c>
      <c r="R80" s="16">
        <v>1963.2</v>
      </c>
      <c r="S80" s="16">
        <f t="shared" si="140"/>
        <v>137.48289600000001</v>
      </c>
      <c r="T80" s="16">
        <f t="shared" si="141"/>
        <v>123.7346064</v>
      </c>
      <c r="U80" s="16">
        <f>S80*10%</f>
        <v>13.748289600000001</v>
      </c>
      <c r="V80" s="16">
        <f t="shared" si="156"/>
        <v>43.18</v>
      </c>
      <c r="W80" s="16">
        <v>2041.73</v>
      </c>
      <c r="X80" s="16">
        <f t="shared" si="142"/>
        <v>88.161901400000005</v>
      </c>
      <c r="Y80" s="16">
        <f t="shared" si="143"/>
        <v>79.345711260000002</v>
      </c>
      <c r="Z80" s="16">
        <f>X80*10%</f>
        <v>8.8161901400000016</v>
      </c>
      <c r="AA80" s="16">
        <f t="shared" si="157"/>
        <v>113.21000000000001</v>
      </c>
      <c r="AB80" s="16">
        <f t="shared" si="158"/>
        <v>225.64479740000002</v>
      </c>
      <c r="AC80" s="16">
        <f t="shared" si="159"/>
        <v>203.08031765999999</v>
      </c>
      <c r="AD80" s="16">
        <f t="shared" si="160"/>
        <v>22.564479740000003</v>
      </c>
      <c r="AE80" s="16">
        <f t="shared" si="161"/>
        <v>70.03</v>
      </c>
      <c r="AF80" s="16">
        <v>2041.73</v>
      </c>
      <c r="AG80" s="16">
        <f t="shared" si="144"/>
        <v>142.9823519</v>
      </c>
      <c r="AH80" s="16">
        <f t="shared" si="145"/>
        <v>128.68411671000001</v>
      </c>
      <c r="AI80" s="16">
        <f>AG80*10%</f>
        <v>14.29823519</v>
      </c>
      <c r="AJ80" s="16">
        <f t="shared" si="162"/>
        <v>43.18</v>
      </c>
      <c r="AK80" s="16">
        <v>2123.4</v>
      </c>
      <c r="AL80" s="16">
        <f t="shared" si="146"/>
        <v>91.688412</v>
      </c>
      <c r="AM80" s="16">
        <f t="shared" si="95"/>
        <v>82.519570799999997</v>
      </c>
      <c r="AN80" s="16">
        <f>AL80*10%</f>
        <v>9.168841200000001</v>
      </c>
      <c r="AO80" s="16">
        <f t="shared" si="163"/>
        <v>113.21000000000001</v>
      </c>
      <c r="AP80" s="16">
        <f t="shared" si="164"/>
        <v>234.6707639</v>
      </c>
      <c r="AQ80" s="16">
        <f t="shared" si="165"/>
        <v>211.20368751000001</v>
      </c>
      <c r="AR80" s="16">
        <f t="shared" si="166"/>
        <v>23.467076390000003</v>
      </c>
      <c r="AT80" s="20"/>
      <c r="AU80" s="20"/>
      <c r="AV80" s="20"/>
    </row>
    <row r="81" spans="1:48" s="13" customFormat="1" ht="31.2" x14ac:dyDescent="0.3">
      <c r="A81" s="14" t="s">
        <v>131</v>
      </c>
      <c r="B81" s="1" t="s">
        <v>41</v>
      </c>
      <c r="C81" s="16">
        <v>688.49</v>
      </c>
      <c r="D81" s="16">
        <v>1882.26</v>
      </c>
      <c r="E81" s="16">
        <f t="shared" ref="E81" si="167">C81*D81/1000</f>
        <v>1295.9171873999999</v>
      </c>
      <c r="F81" s="16">
        <f t="shared" si="148"/>
        <v>1166.3254686599998</v>
      </c>
      <c r="G81" s="16">
        <f>E81*10%</f>
        <v>129.59171874</v>
      </c>
      <c r="H81" s="16">
        <v>794.26</v>
      </c>
      <c r="I81" s="16">
        <v>1963.2</v>
      </c>
      <c r="J81" s="16">
        <f t="shared" ref="J81" si="168">H81*I81/1000</f>
        <v>1559.291232</v>
      </c>
      <c r="K81" s="16">
        <f t="shared" si="150"/>
        <v>1403.3621088</v>
      </c>
      <c r="L81" s="16">
        <f>J81*10%</f>
        <v>155.92912320000002</v>
      </c>
      <c r="M81" s="16">
        <f t="shared" si="151"/>
        <v>1482.75</v>
      </c>
      <c r="N81" s="16">
        <f t="shared" si="152"/>
        <v>2855.2084193999999</v>
      </c>
      <c r="O81" s="16">
        <f t="shared" si="153"/>
        <v>2569.6875774599998</v>
      </c>
      <c r="P81" s="16">
        <f t="shared" si="154"/>
        <v>285.52084194000003</v>
      </c>
      <c r="Q81" s="16">
        <f t="shared" si="155"/>
        <v>688.49</v>
      </c>
      <c r="R81" s="16">
        <v>1963.2</v>
      </c>
      <c r="S81" s="16">
        <f t="shared" si="140"/>
        <v>1351.643568</v>
      </c>
      <c r="T81" s="16">
        <f t="shared" si="141"/>
        <v>1216.4792112</v>
      </c>
      <c r="U81" s="16">
        <f>S81*10%</f>
        <v>135.16435680000001</v>
      </c>
      <c r="V81" s="16">
        <f t="shared" si="156"/>
        <v>794.26</v>
      </c>
      <c r="W81" s="16">
        <v>2041.73</v>
      </c>
      <c r="X81" s="16">
        <f t="shared" si="142"/>
        <v>1621.6644698</v>
      </c>
      <c r="Y81" s="16">
        <f t="shared" si="143"/>
        <v>1459.49802282</v>
      </c>
      <c r="Z81" s="16">
        <f>X81*10%</f>
        <v>162.16644698000002</v>
      </c>
      <c r="AA81" s="16">
        <f t="shared" si="157"/>
        <v>1482.75</v>
      </c>
      <c r="AB81" s="16">
        <f t="shared" si="158"/>
        <v>2973.3080378</v>
      </c>
      <c r="AC81" s="16">
        <f t="shared" si="159"/>
        <v>2675.9772340199997</v>
      </c>
      <c r="AD81" s="16">
        <f t="shared" si="160"/>
        <v>297.33080378</v>
      </c>
      <c r="AE81" s="16">
        <f t="shared" si="161"/>
        <v>688.49</v>
      </c>
      <c r="AF81" s="16">
        <v>2041.73</v>
      </c>
      <c r="AG81" s="16">
        <f t="shared" si="144"/>
        <v>1405.7106877000001</v>
      </c>
      <c r="AH81" s="16">
        <f t="shared" si="145"/>
        <v>1265.1396189300001</v>
      </c>
      <c r="AI81" s="16">
        <f>AG81*10%</f>
        <v>140.57106877000001</v>
      </c>
      <c r="AJ81" s="16">
        <f t="shared" si="162"/>
        <v>794.26</v>
      </c>
      <c r="AK81" s="16">
        <v>2123.4</v>
      </c>
      <c r="AL81" s="16">
        <f t="shared" si="146"/>
        <v>1686.531684</v>
      </c>
      <c r="AM81" s="16">
        <f t="shared" si="95"/>
        <v>1517.8785155999999</v>
      </c>
      <c r="AN81" s="16">
        <f>AL81*10%</f>
        <v>168.65316840000003</v>
      </c>
      <c r="AO81" s="16">
        <f t="shared" si="163"/>
        <v>1482.75</v>
      </c>
      <c r="AP81" s="16">
        <f t="shared" si="164"/>
        <v>3092.2423717000001</v>
      </c>
      <c r="AQ81" s="16">
        <f t="shared" si="165"/>
        <v>2783.0181345299998</v>
      </c>
      <c r="AR81" s="16">
        <f t="shared" si="166"/>
        <v>309.22423717000004</v>
      </c>
      <c r="AT81" s="20"/>
      <c r="AU81" s="20"/>
      <c r="AV81" s="20"/>
    </row>
    <row r="82" spans="1:48" ht="31.2" x14ac:dyDescent="0.3">
      <c r="A82" s="14" t="s">
        <v>132</v>
      </c>
      <c r="B82" s="2" t="s">
        <v>43</v>
      </c>
      <c r="C82" s="16">
        <v>95.1</v>
      </c>
      <c r="D82" s="16">
        <v>1882.26</v>
      </c>
      <c r="E82" s="16">
        <f>C82*D82/1000</f>
        <v>179.00292599999997</v>
      </c>
      <c r="F82" s="16">
        <f t="shared" si="148"/>
        <v>179.00292599999997</v>
      </c>
      <c r="G82" s="16"/>
      <c r="H82" s="16">
        <v>52.4</v>
      </c>
      <c r="I82" s="16">
        <v>1963.2</v>
      </c>
      <c r="J82" s="16">
        <f>H82*I82/1000</f>
        <v>102.87168</v>
      </c>
      <c r="K82" s="16">
        <f t="shared" si="150"/>
        <v>102.87168</v>
      </c>
      <c r="L82" s="16"/>
      <c r="M82" s="16">
        <f t="shared" si="151"/>
        <v>147.5</v>
      </c>
      <c r="N82" s="16">
        <f t="shared" si="152"/>
        <v>281.87460599999997</v>
      </c>
      <c r="O82" s="16">
        <f t="shared" si="153"/>
        <v>281.87460599999997</v>
      </c>
      <c r="P82" s="16">
        <f t="shared" si="154"/>
        <v>0</v>
      </c>
      <c r="Q82" s="16">
        <f t="shared" si="155"/>
        <v>95.1</v>
      </c>
      <c r="R82" s="16">
        <v>1963.2</v>
      </c>
      <c r="S82" s="16">
        <f t="shared" ref="S82:S95" si="169">Q82*R82/1000</f>
        <v>186.70032</v>
      </c>
      <c r="T82" s="16">
        <f t="shared" ref="T82:T91" si="170">S82-U82</f>
        <v>186.70032</v>
      </c>
      <c r="U82" s="16"/>
      <c r="V82" s="16">
        <f t="shared" si="156"/>
        <v>52.4</v>
      </c>
      <c r="W82" s="16">
        <v>2041.73</v>
      </c>
      <c r="X82" s="16">
        <f t="shared" ref="X82:X95" si="171">V82*W82/1000</f>
        <v>106.98665200000001</v>
      </c>
      <c r="Y82" s="16">
        <f t="shared" ref="Y82:Y91" si="172">X82-Z82</f>
        <v>106.98665200000001</v>
      </c>
      <c r="Z82" s="16"/>
      <c r="AA82" s="16">
        <f t="shared" si="157"/>
        <v>147.5</v>
      </c>
      <c r="AB82" s="16">
        <f t="shared" si="158"/>
        <v>293.68697200000003</v>
      </c>
      <c r="AC82" s="16">
        <f t="shared" si="159"/>
        <v>293.68697200000003</v>
      </c>
      <c r="AD82" s="16">
        <f t="shared" si="160"/>
        <v>0</v>
      </c>
      <c r="AE82" s="16">
        <f t="shared" si="161"/>
        <v>95.1</v>
      </c>
      <c r="AF82" s="16">
        <v>2041.73</v>
      </c>
      <c r="AG82" s="16">
        <f t="shared" ref="AG82:AG95" si="173">AE82*AF82/1000</f>
        <v>194.16852299999999</v>
      </c>
      <c r="AH82" s="16">
        <f t="shared" ref="AH82:AH91" si="174">AG82-AI82</f>
        <v>194.16852299999999</v>
      </c>
      <c r="AI82" s="16"/>
      <c r="AJ82" s="16">
        <f t="shared" si="162"/>
        <v>52.4</v>
      </c>
      <c r="AK82" s="16">
        <v>2123.4</v>
      </c>
      <c r="AL82" s="16">
        <f t="shared" ref="AL82:AL95" si="175">AJ82*AK82/1000</f>
        <v>111.26616</v>
      </c>
      <c r="AM82" s="16">
        <f t="shared" si="95"/>
        <v>111.26616</v>
      </c>
      <c r="AN82" s="16"/>
      <c r="AO82" s="16">
        <f t="shared" si="163"/>
        <v>147.5</v>
      </c>
      <c r="AP82" s="16">
        <f t="shared" si="164"/>
        <v>305.43468300000001</v>
      </c>
      <c r="AQ82" s="16">
        <f t="shared" si="165"/>
        <v>305.43468300000001</v>
      </c>
      <c r="AR82" s="16">
        <f t="shared" si="166"/>
        <v>0</v>
      </c>
      <c r="AT82" s="20"/>
      <c r="AU82" s="20"/>
      <c r="AV82" s="20"/>
    </row>
    <row r="83" spans="1:48" ht="31.2" x14ac:dyDescent="0.3">
      <c r="A83" s="14" t="s">
        <v>133</v>
      </c>
      <c r="B83" s="1" t="s">
        <v>142</v>
      </c>
      <c r="C83" s="16">
        <v>42.89</v>
      </c>
      <c r="D83" s="16">
        <v>1882.26</v>
      </c>
      <c r="E83" s="16">
        <f t="shared" si="89"/>
        <v>80.730131400000005</v>
      </c>
      <c r="F83" s="16">
        <f t="shared" si="148"/>
        <v>80.730131400000005</v>
      </c>
      <c r="G83" s="16"/>
      <c r="H83" s="16">
        <v>124.51</v>
      </c>
      <c r="I83" s="16">
        <v>1963.2</v>
      </c>
      <c r="J83" s="16">
        <f t="shared" si="149"/>
        <v>244.43803199999999</v>
      </c>
      <c r="K83" s="16">
        <f t="shared" si="150"/>
        <v>244.43803199999999</v>
      </c>
      <c r="L83" s="16"/>
      <c r="M83" s="16">
        <f t="shared" si="151"/>
        <v>167.4</v>
      </c>
      <c r="N83" s="16">
        <f t="shared" si="152"/>
        <v>325.16816340000003</v>
      </c>
      <c r="O83" s="16">
        <f t="shared" si="153"/>
        <v>325.16816340000003</v>
      </c>
      <c r="P83" s="16">
        <f t="shared" si="154"/>
        <v>0</v>
      </c>
      <c r="Q83" s="16">
        <v>99.4</v>
      </c>
      <c r="R83" s="16">
        <v>1963.2</v>
      </c>
      <c r="S83" s="16">
        <f t="shared" si="169"/>
        <v>195.14208000000002</v>
      </c>
      <c r="T83" s="16">
        <f t="shared" si="170"/>
        <v>195.14208000000002</v>
      </c>
      <c r="U83" s="16"/>
      <c r="V83" s="16">
        <v>68</v>
      </c>
      <c r="W83" s="16">
        <v>2041.73</v>
      </c>
      <c r="X83" s="16">
        <f t="shared" si="171"/>
        <v>138.83764000000002</v>
      </c>
      <c r="Y83" s="16">
        <f t="shared" si="172"/>
        <v>138.83764000000002</v>
      </c>
      <c r="Z83" s="16"/>
      <c r="AA83" s="16">
        <f t="shared" si="157"/>
        <v>167.4</v>
      </c>
      <c r="AB83" s="16">
        <f t="shared" si="158"/>
        <v>333.97972000000004</v>
      </c>
      <c r="AC83" s="16">
        <f t="shared" si="159"/>
        <v>333.97972000000004</v>
      </c>
      <c r="AD83" s="16">
        <f t="shared" si="160"/>
        <v>0</v>
      </c>
      <c r="AE83" s="16">
        <v>99.4</v>
      </c>
      <c r="AF83" s="16">
        <v>2041.73</v>
      </c>
      <c r="AG83" s="16">
        <f t="shared" si="173"/>
        <v>202.94796199999999</v>
      </c>
      <c r="AH83" s="16">
        <f t="shared" si="174"/>
        <v>202.94796199999999</v>
      </c>
      <c r="AI83" s="16"/>
      <c r="AJ83" s="16">
        <v>68</v>
      </c>
      <c r="AK83" s="16">
        <v>2123.4</v>
      </c>
      <c r="AL83" s="16">
        <f t="shared" si="175"/>
        <v>144.3912</v>
      </c>
      <c r="AM83" s="16">
        <f t="shared" si="95"/>
        <v>144.3912</v>
      </c>
      <c r="AN83" s="16"/>
      <c r="AO83" s="16">
        <f t="shared" si="163"/>
        <v>167.4</v>
      </c>
      <c r="AP83" s="16">
        <f t="shared" si="164"/>
        <v>347.33916199999999</v>
      </c>
      <c r="AQ83" s="16">
        <f t="shared" si="165"/>
        <v>347.33916199999999</v>
      </c>
      <c r="AR83" s="16">
        <f t="shared" si="166"/>
        <v>0</v>
      </c>
      <c r="AT83" s="20"/>
      <c r="AU83" s="20"/>
      <c r="AV83" s="20"/>
    </row>
    <row r="84" spans="1:48" ht="31.2" x14ac:dyDescent="0.3">
      <c r="A84" s="14" t="s">
        <v>134</v>
      </c>
      <c r="B84" s="1" t="s">
        <v>42</v>
      </c>
      <c r="C84" s="16">
        <v>164.54</v>
      </c>
      <c r="D84" s="16">
        <v>1882.26</v>
      </c>
      <c r="E84" s="16">
        <f t="shared" si="89"/>
        <v>309.70706039999993</v>
      </c>
      <c r="F84" s="16">
        <f t="shared" si="148"/>
        <v>309.70706039999993</v>
      </c>
      <c r="G84" s="16"/>
      <c r="H84" s="16">
        <v>85.4</v>
      </c>
      <c r="I84" s="16">
        <v>1963.2</v>
      </c>
      <c r="J84" s="16">
        <f t="shared" si="149"/>
        <v>167.65728000000001</v>
      </c>
      <c r="K84" s="16">
        <f t="shared" si="150"/>
        <v>167.65728000000001</v>
      </c>
      <c r="L84" s="16"/>
      <c r="M84" s="16">
        <f t="shared" si="151"/>
        <v>249.94</v>
      </c>
      <c r="N84" s="16">
        <f t="shared" si="152"/>
        <v>477.36434039999995</v>
      </c>
      <c r="O84" s="16">
        <f t="shared" si="153"/>
        <v>477.36434039999995</v>
      </c>
      <c r="P84" s="16">
        <f t="shared" si="154"/>
        <v>0</v>
      </c>
      <c r="Q84" s="16">
        <f t="shared" si="155"/>
        <v>164.54</v>
      </c>
      <c r="R84" s="16">
        <v>1963.2</v>
      </c>
      <c r="S84" s="16">
        <f t="shared" si="169"/>
        <v>323.02492799999999</v>
      </c>
      <c r="T84" s="16">
        <f t="shared" si="170"/>
        <v>323.02492799999999</v>
      </c>
      <c r="U84" s="16"/>
      <c r="V84" s="16">
        <f t="shared" si="156"/>
        <v>85.4</v>
      </c>
      <c r="W84" s="16">
        <v>2041.73</v>
      </c>
      <c r="X84" s="16">
        <f t="shared" si="171"/>
        <v>174.36374200000003</v>
      </c>
      <c r="Y84" s="16">
        <f t="shared" si="172"/>
        <v>174.36374200000003</v>
      </c>
      <c r="Z84" s="16"/>
      <c r="AA84" s="16">
        <f t="shared" si="157"/>
        <v>249.94</v>
      </c>
      <c r="AB84" s="16">
        <f t="shared" si="158"/>
        <v>497.38867000000005</v>
      </c>
      <c r="AC84" s="16">
        <f t="shared" si="159"/>
        <v>497.38867000000005</v>
      </c>
      <c r="AD84" s="16">
        <f t="shared" si="160"/>
        <v>0</v>
      </c>
      <c r="AE84" s="16">
        <f t="shared" si="161"/>
        <v>164.54</v>
      </c>
      <c r="AF84" s="16">
        <v>2041.73</v>
      </c>
      <c r="AG84" s="16">
        <f t="shared" si="173"/>
        <v>335.94625419999994</v>
      </c>
      <c r="AH84" s="16">
        <f t="shared" si="174"/>
        <v>335.94625419999994</v>
      </c>
      <c r="AI84" s="16"/>
      <c r="AJ84" s="16">
        <f t="shared" si="162"/>
        <v>85.4</v>
      </c>
      <c r="AK84" s="16">
        <v>2123.4</v>
      </c>
      <c r="AL84" s="16">
        <f t="shared" si="175"/>
        <v>181.33836000000002</v>
      </c>
      <c r="AM84" s="16">
        <f t="shared" si="95"/>
        <v>181.33836000000002</v>
      </c>
      <c r="AN84" s="16"/>
      <c r="AO84" s="16">
        <f t="shared" si="163"/>
        <v>249.94</v>
      </c>
      <c r="AP84" s="16">
        <f t="shared" si="164"/>
        <v>517.28461419999996</v>
      </c>
      <c r="AQ84" s="16">
        <f t="shared" si="165"/>
        <v>517.28461419999996</v>
      </c>
      <c r="AR84" s="16">
        <f t="shared" si="166"/>
        <v>0</v>
      </c>
      <c r="AT84" s="20"/>
      <c r="AU84" s="20"/>
      <c r="AV84" s="20"/>
    </row>
    <row r="85" spans="1:48" ht="31.2" x14ac:dyDescent="0.3">
      <c r="A85" s="14" t="s">
        <v>135</v>
      </c>
      <c r="B85" s="1" t="s">
        <v>44</v>
      </c>
      <c r="C85" s="16">
        <v>10</v>
      </c>
      <c r="D85" s="16">
        <v>1882.26</v>
      </c>
      <c r="E85" s="16">
        <f t="shared" si="89"/>
        <v>18.822599999999998</v>
      </c>
      <c r="F85" s="16">
        <f t="shared" si="148"/>
        <v>18.822599999999998</v>
      </c>
      <c r="G85" s="16"/>
      <c r="H85" s="16">
        <v>8.4700000000000006</v>
      </c>
      <c r="I85" s="16">
        <v>1963.2</v>
      </c>
      <c r="J85" s="16">
        <f t="shared" si="149"/>
        <v>16.628304</v>
      </c>
      <c r="K85" s="16">
        <f t="shared" si="150"/>
        <v>16.628304</v>
      </c>
      <c r="L85" s="16"/>
      <c r="M85" s="16">
        <f t="shared" si="151"/>
        <v>18.47</v>
      </c>
      <c r="N85" s="16">
        <f t="shared" si="152"/>
        <v>35.450903999999994</v>
      </c>
      <c r="O85" s="16">
        <f t="shared" si="153"/>
        <v>35.450903999999994</v>
      </c>
      <c r="P85" s="16">
        <f t="shared" si="154"/>
        <v>0</v>
      </c>
      <c r="Q85" s="16">
        <f t="shared" si="155"/>
        <v>10</v>
      </c>
      <c r="R85" s="16">
        <v>1963.2</v>
      </c>
      <c r="S85" s="16">
        <f t="shared" si="169"/>
        <v>19.632000000000001</v>
      </c>
      <c r="T85" s="16">
        <f t="shared" si="170"/>
        <v>19.632000000000001</v>
      </c>
      <c r="U85" s="16"/>
      <c r="V85" s="16">
        <f t="shared" si="156"/>
        <v>8.4700000000000006</v>
      </c>
      <c r="W85" s="16">
        <v>2041.73</v>
      </c>
      <c r="X85" s="16">
        <f t="shared" si="171"/>
        <v>17.293453100000001</v>
      </c>
      <c r="Y85" s="16">
        <f t="shared" si="172"/>
        <v>17.293453100000001</v>
      </c>
      <c r="Z85" s="16"/>
      <c r="AA85" s="16">
        <f t="shared" si="157"/>
        <v>18.47</v>
      </c>
      <c r="AB85" s="16">
        <f t="shared" si="158"/>
        <v>36.925453099999999</v>
      </c>
      <c r="AC85" s="16">
        <f t="shared" si="159"/>
        <v>36.925453099999999</v>
      </c>
      <c r="AD85" s="16">
        <f t="shared" si="160"/>
        <v>0</v>
      </c>
      <c r="AE85" s="16">
        <f t="shared" si="161"/>
        <v>10</v>
      </c>
      <c r="AF85" s="16">
        <v>2041.73</v>
      </c>
      <c r="AG85" s="16">
        <f t="shared" si="173"/>
        <v>20.417300000000001</v>
      </c>
      <c r="AH85" s="16">
        <f t="shared" si="174"/>
        <v>20.417300000000001</v>
      </c>
      <c r="AI85" s="16"/>
      <c r="AJ85" s="16">
        <f t="shared" si="162"/>
        <v>8.4700000000000006</v>
      </c>
      <c r="AK85" s="16">
        <v>2123.4</v>
      </c>
      <c r="AL85" s="16">
        <f t="shared" si="175"/>
        <v>17.985198</v>
      </c>
      <c r="AM85" s="16">
        <f t="shared" si="95"/>
        <v>17.985198</v>
      </c>
      <c r="AN85" s="16"/>
      <c r="AO85" s="16">
        <f t="shared" si="163"/>
        <v>18.47</v>
      </c>
      <c r="AP85" s="16">
        <f t="shared" si="164"/>
        <v>38.402498000000001</v>
      </c>
      <c r="AQ85" s="16">
        <f t="shared" si="165"/>
        <v>38.402498000000001</v>
      </c>
      <c r="AR85" s="16">
        <f t="shared" si="166"/>
        <v>0</v>
      </c>
      <c r="AT85" s="20"/>
      <c r="AU85" s="20"/>
      <c r="AV85" s="20"/>
    </row>
    <row r="86" spans="1:48" ht="31.2" x14ac:dyDescent="0.3">
      <c r="A86" s="14" t="s">
        <v>136</v>
      </c>
      <c r="B86" s="1" t="s">
        <v>45</v>
      </c>
      <c r="C86" s="16">
        <v>52.27</v>
      </c>
      <c r="D86" s="16">
        <v>1882.26</v>
      </c>
      <c r="E86" s="16">
        <f t="shared" si="89"/>
        <v>98.385730200000012</v>
      </c>
      <c r="F86" s="16">
        <f t="shared" si="148"/>
        <v>98.385730200000012</v>
      </c>
      <c r="G86" s="16"/>
      <c r="H86" s="16">
        <v>44.25</v>
      </c>
      <c r="I86" s="16">
        <v>1963.2</v>
      </c>
      <c r="J86" s="16">
        <f t="shared" si="149"/>
        <v>86.871600000000001</v>
      </c>
      <c r="K86" s="16">
        <f t="shared" si="150"/>
        <v>86.871600000000001</v>
      </c>
      <c r="L86" s="16"/>
      <c r="M86" s="16">
        <f t="shared" si="151"/>
        <v>96.52000000000001</v>
      </c>
      <c r="N86" s="16">
        <f t="shared" si="152"/>
        <v>185.25733020000001</v>
      </c>
      <c r="O86" s="16">
        <f t="shared" si="153"/>
        <v>185.25733020000001</v>
      </c>
      <c r="P86" s="16">
        <f t="shared" si="154"/>
        <v>0</v>
      </c>
      <c r="Q86" s="16">
        <v>57.42</v>
      </c>
      <c r="R86" s="16">
        <v>1963.2</v>
      </c>
      <c r="S86" s="16">
        <f t="shared" si="169"/>
        <v>112.726944</v>
      </c>
      <c r="T86" s="16">
        <f t="shared" si="170"/>
        <v>112.726944</v>
      </c>
      <c r="U86" s="16"/>
      <c r="V86" s="16">
        <v>39.1</v>
      </c>
      <c r="W86" s="16">
        <v>2041.73</v>
      </c>
      <c r="X86" s="16">
        <f t="shared" si="171"/>
        <v>79.831643</v>
      </c>
      <c r="Y86" s="16">
        <f t="shared" si="172"/>
        <v>79.831643</v>
      </c>
      <c r="Z86" s="16"/>
      <c r="AA86" s="16">
        <f t="shared" si="157"/>
        <v>96.52000000000001</v>
      </c>
      <c r="AB86" s="16">
        <f t="shared" si="158"/>
        <v>192.55858699999999</v>
      </c>
      <c r="AC86" s="16">
        <f t="shared" si="159"/>
        <v>192.55858699999999</v>
      </c>
      <c r="AD86" s="16">
        <f t="shared" si="160"/>
        <v>0</v>
      </c>
      <c r="AE86" s="16">
        <v>57.42</v>
      </c>
      <c r="AF86" s="16">
        <v>2041.73</v>
      </c>
      <c r="AG86" s="16">
        <f t="shared" si="173"/>
        <v>117.23613659999999</v>
      </c>
      <c r="AH86" s="16">
        <f t="shared" si="174"/>
        <v>117.23613659999999</v>
      </c>
      <c r="AI86" s="16"/>
      <c r="AJ86" s="16">
        <v>39.1</v>
      </c>
      <c r="AK86" s="16">
        <v>2123.4</v>
      </c>
      <c r="AL86" s="16">
        <f t="shared" si="175"/>
        <v>83.024940000000001</v>
      </c>
      <c r="AM86" s="16">
        <f t="shared" si="95"/>
        <v>83.024940000000001</v>
      </c>
      <c r="AN86" s="16"/>
      <c r="AO86" s="16">
        <f t="shared" si="163"/>
        <v>96.52000000000001</v>
      </c>
      <c r="AP86" s="16">
        <f t="shared" si="164"/>
        <v>200.2610766</v>
      </c>
      <c r="AQ86" s="16">
        <f t="shared" si="165"/>
        <v>200.2610766</v>
      </c>
      <c r="AR86" s="16">
        <f t="shared" si="166"/>
        <v>0</v>
      </c>
      <c r="AT86" s="20"/>
      <c r="AU86" s="20"/>
      <c r="AV86" s="20"/>
    </row>
    <row r="87" spans="1:48" s="13" customFormat="1" ht="46.8" hidden="1" x14ac:dyDescent="0.3">
      <c r="A87" s="11" t="s">
        <v>66</v>
      </c>
      <c r="B87" s="4" t="s">
        <v>58</v>
      </c>
      <c r="C87" s="12">
        <f>107.2+0.28</f>
        <v>107.48</v>
      </c>
      <c r="D87" s="16">
        <v>1882.26</v>
      </c>
      <c r="E87" s="12">
        <f t="shared" ref="E87:E89" si="176">C87*D87/1000</f>
        <v>202.30530480000002</v>
      </c>
      <c r="F87" s="12">
        <f t="shared" si="148"/>
        <v>202.30530480000002</v>
      </c>
      <c r="G87" s="12">
        <v>0</v>
      </c>
      <c r="H87" s="12">
        <f>75.61+20.759998</f>
        <v>96.369997999999995</v>
      </c>
      <c r="I87" s="16">
        <v>1963.2</v>
      </c>
      <c r="J87" s="12">
        <f t="shared" ref="J87:J95" si="177">H87*I87/1000</f>
        <v>189.1935800736</v>
      </c>
      <c r="K87" s="12">
        <f t="shared" si="150"/>
        <v>189.1935800736</v>
      </c>
      <c r="L87" s="12">
        <v>0</v>
      </c>
      <c r="M87" s="12">
        <f t="shared" si="151"/>
        <v>203.849998</v>
      </c>
      <c r="N87" s="12">
        <f t="shared" si="152"/>
        <v>391.49888487359999</v>
      </c>
      <c r="O87" s="12">
        <f t="shared" si="153"/>
        <v>391.49888487359999</v>
      </c>
      <c r="P87" s="12">
        <f t="shared" si="154"/>
        <v>0</v>
      </c>
      <c r="Q87" s="12">
        <v>134.06</v>
      </c>
      <c r="R87" s="16">
        <v>1963.2</v>
      </c>
      <c r="S87" s="12">
        <f t="shared" si="169"/>
        <v>263.18659200000002</v>
      </c>
      <c r="T87" s="12">
        <f t="shared" si="170"/>
        <v>263.18659200000002</v>
      </c>
      <c r="U87" s="12">
        <v>0</v>
      </c>
      <c r="V87" s="12">
        <f t="shared" si="156"/>
        <v>96.369997999999995</v>
      </c>
      <c r="W87" s="16">
        <v>2041.73</v>
      </c>
      <c r="X87" s="12">
        <f t="shared" si="171"/>
        <v>196.76151601654001</v>
      </c>
      <c r="Y87" s="12">
        <f t="shared" si="172"/>
        <v>196.76151601654001</v>
      </c>
      <c r="Z87" s="12">
        <v>0</v>
      </c>
      <c r="AA87" s="12">
        <f t="shared" si="157"/>
        <v>230.42999800000001</v>
      </c>
      <c r="AB87" s="12">
        <f t="shared" si="158"/>
        <v>459.94810801654</v>
      </c>
      <c r="AC87" s="12">
        <f t="shared" si="159"/>
        <v>459.94810801654</v>
      </c>
      <c r="AD87" s="12">
        <f t="shared" si="160"/>
        <v>0</v>
      </c>
      <c r="AE87" s="12">
        <v>134.06</v>
      </c>
      <c r="AF87" s="16">
        <v>2041.73</v>
      </c>
      <c r="AG87" s="12">
        <f t="shared" si="173"/>
        <v>273.71432379999999</v>
      </c>
      <c r="AH87" s="12">
        <f t="shared" si="174"/>
        <v>273.71432379999999</v>
      </c>
      <c r="AI87" s="12">
        <v>0</v>
      </c>
      <c r="AJ87" s="12">
        <f t="shared" si="162"/>
        <v>96.369997999999995</v>
      </c>
      <c r="AK87" s="16">
        <v>2123.4</v>
      </c>
      <c r="AL87" s="12">
        <f t="shared" si="175"/>
        <v>204.63205375319998</v>
      </c>
      <c r="AM87" s="12">
        <f t="shared" si="95"/>
        <v>204.63205375319998</v>
      </c>
      <c r="AN87" s="12">
        <v>0</v>
      </c>
      <c r="AO87" s="12">
        <f t="shared" si="163"/>
        <v>230.42999800000001</v>
      </c>
      <c r="AP87" s="12">
        <f t="shared" si="164"/>
        <v>478.3463775532</v>
      </c>
      <c r="AQ87" s="12">
        <f t="shared" si="165"/>
        <v>478.3463775532</v>
      </c>
      <c r="AR87" s="12">
        <f t="shared" si="166"/>
        <v>0</v>
      </c>
      <c r="AT87" s="20"/>
      <c r="AU87" s="20"/>
      <c r="AV87" s="20"/>
    </row>
    <row r="88" spans="1:48" s="13" customFormat="1" ht="31.2" hidden="1" x14ac:dyDescent="0.3">
      <c r="A88" s="11" t="s">
        <v>67</v>
      </c>
      <c r="B88" s="23" t="s">
        <v>59</v>
      </c>
      <c r="C88" s="12">
        <v>2684.34</v>
      </c>
      <c r="D88" s="16">
        <v>1882.26</v>
      </c>
      <c r="E88" s="12">
        <f t="shared" si="176"/>
        <v>5052.6258084000001</v>
      </c>
      <c r="F88" s="12">
        <f t="shared" si="148"/>
        <v>5052.6258084000001</v>
      </c>
      <c r="G88" s="12">
        <v>0</v>
      </c>
      <c r="H88" s="12">
        <v>1869.22</v>
      </c>
      <c r="I88" s="16">
        <v>1963.2</v>
      </c>
      <c r="J88" s="12">
        <f t="shared" si="177"/>
        <v>3669.6527040000001</v>
      </c>
      <c r="K88" s="12">
        <f t="shared" si="150"/>
        <v>3669.6527040000001</v>
      </c>
      <c r="L88" s="12">
        <v>0</v>
      </c>
      <c r="M88" s="12">
        <f t="shared" si="151"/>
        <v>4553.5600000000004</v>
      </c>
      <c r="N88" s="12">
        <f t="shared" si="152"/>
        <v>8722.2785124000002</v>
      </c>
      <c r="O88" s="12">
        <f t="shared" si="153"/>
        <v>8722.2785124000002</v>
      </c>
      <c r="P88" s="12">
        <f t="shared" si="154"/>
        <v>0</v>
      </c>
      <c r="Q88" s="12">
        <f t="shared" si="155"/>
        <v>2684.34</v>
      </c>
      <c r="R88" s="16">
        <v>1963.2</v>
      </c>
      <c r="S88" s="12">
        <f t="shared" si="169"/>
        <v>5269.8962880000008</v>
      </c>
      <c r="T88" s="12">
        <f t="shared" si="170"/>
        <v>5269.8962880000008</v>
      </c>
      <c r="U88" s="12">
        <v>0</v>
      </c>
      <c r="V88" s="12">
        <f t="shared" si="156"/>
        <v>1869.22</v>
      </c>
      <c r="W88" s="16">
        <v>2041.73</v>
      </c>
      <c r="X88" s="12">
        <f t="shared" si="171"/>
        <v>3816.4425506000002</v>
      </c>
      <c r="Y88" s="12">
        <f t="shared" si="172"/>
        <v>3816.4425506000002</v>
      </c>
      <c r="Z88" s="12">
        <v>0</v>
      </c>
      <c r="AA88" s="12">
        <f t="shared" si="157"/>
        <v>4553.5600000000004</v>
      </c>
      <c r="AB88" s="12">
        <f t="shared" si="158"/>
        <v>9086.3388386000006</v>
      </c>
      <c r="AC88" s="12">
        <f t="shared" si="159"/>
        <v>9086.3388386000006</v>
      </c>
      <c r="AD88" s="12">
        <f t="shared" si="160"/>
        <v>0</v>
      </c>
      <c r="AE88" s="12">
        <f t="shared" si="161"/>
        <v>2684.34</v>
      </c>
      <c r="AF88" s="16">
        <v>2041.73</v>
      </c>
      <c r="AG88" s="12">
        <f t="shared" si="173"/>
        <v>5480.6975081999999</v>
      </c>
      <c r="AH88" s="12">
        <f t="shared" si="174"/>
        <v>5480.6975081999999</v>
      </c>
      <c r="AI88" s="12">
        <v>0</v>
      </c>
      <c r="AJ88" s="12">
        <f t="shared" si="162"/>
        <v>1869.22</v>
      </c>
      <c r="AK88" s="16">
        <v>2123.4</v>
      </c>
      <c r="AL88" s="12">
        <f t="shared" si="175"/>
        <v>3969.101748</v>
      </c>
      <c r="AM88" s="12">
        <f t="shared" si="95"/>
        <v>3969.101748</v>
      </c>
      <c r="AN88" s="12">
        <v>0</v>
      </c>
      <c r="AO88" s="12">
        <f t="shared" si="163"/>
        <v>4553.5600000000004</v>
      </c>
      <c r="AP88" s="12">
        <f t="shared" si="164"/>
        <v>9449.7992561999999</v>
      </c>
      <c r="AQ88" s="12">
        <f t="shared" si="165"/>
        <v>9449.7992561999999</v>
      </c>
      <c r="AR88" s="12">
        <f t="shared" si="166"/>
        <v>0</v>
      </c>
      <c r="AT88" s="20"/>
      <c r="AU88" s="20"/>
      <c r="AV88" s="20"/>
    </row>
    <row r="89" spans="1:48" s="13" customFormat="1" ht="31.2" hidden="1" x14ac:dyDescent="0.3">
      <c r="A89" s="11" t="s">
        <v>68</v>
      </c>
      <c r="B89" s="4" t="s">
        <v>74</v>
      </c>
      <c r="C89" s="12">
        <v>689.23</v>
      </c>
      <c r="D89" s="16">
        <v>1882.26</v>
      </c>
      <c r="E89" s="12">
        <f t="shared" si="176"/>
        <v>1297.3100597999999</v>
      </c>
      <c r="F89" s="12">
        <f t="shared" si="148"/>
        <v>1297.3100597999999</v>
      </c>
      <c r="G89" s="12">
        <v>0</v>
      </c>
      <c r="H89" s="12">
        <v>481.12</v>
      </c>
      <c r="I89" s="16">
        <v>1963.2</v>
      </c>
      <c r="J89" s="12">
        <f t="shared" si="177"/>
        <v>944.53478399999995</v>
      </c>
      <c r="K89" s="12">
        <f t="shared" si="150"/>
        <v>944.53478399999995</v>
      </c>
      <c r="L89" s="12">
        <v>0</v>
      </c>
      <c r="M89" s="12">
        <f t="shared" si="151"/>
        <v>1170.3499999999999</v>
      </c>
      <c r="N89" s="12">
        <f t="shared" si="152"/>
        <v>2241.8448437999996</v>
      </c>
      <c r="O89" s="12">
        <f t="shared" si="153"/>
        <v>2241.8448437999996</v>
      </c>
      <c r="P89" s="12">
        <f t="shared" si="154"/>
        <v>0</v>
      </c>
      <c r="Q89" s="12">
        <f>C89</f>
        <v>689.23</v>
      </c>
      <c r="R89" s="16">
        <v>1963.2</v>
      </c>
      <c r="S89" s="12">
        <f t="shared" si="169"/>
        <v>1353.0963360000001</v>
      </c>
      <c r="T89" s="12">
        <f t="shared" si="170"/>
        <v>1353.0963360000001</v>
      </c>
      <c r="U89" s="12">
        <v>0</v>
      </c>
      <c r="V89" s="12">
        <f>H89</f>
        <v>481.12</v>
      </c>
      <c r="W89" s="16">
        <v>2041.73</v>
      </c>
      <c r="X89" s="12">
        <f t="shared" si="171"/>
        <v>982.31713760000002</v>
      </c>
      <c r="Y89" s="12">
        <f t="shared" si="172"/>
        <v>982.31713760000002</v>
      </c>
      <c r="Z89" s="12">
        <v>0</v>
      </c>
      <c r="AA89" s="12">
        <f t="shared" si="157"/>
        <v>1170.3499999999999</v>
      </c>
      <c r="AB89" s="12">
        <f t="shared" si="158"/>
        <v>2335.4134736000001</v>
      </c>
      <c r="AC89" s="12">
        <f t="shared" si="159"/>
        <v>2335.4134736000001</v>
      </c>
      <c r="AD89" s="12">
        <f t="shared" si="160"/>
        <v>0</v>
      </c>
      <c r="AE89" s="12">
        <f>Q89</f>
        <v>689.23</v>
      </c>
      <c r="AF89" s="16">
        <v>2041.73</v>
      </c>
      <c r="AG89" s="12">
        <f t="shared" si="173"/>
        <v>1407.2215679000001</v>
      </c>
      <c r="AH89" s="12">
        <f t="shared" si="174"/>
        <v>1407.2215679000001</v>
      </c>
      <c r="AI89" s="12">
        <v>0</v>
      </c>
      <c r="AJ89" s="12">
        <f>V89</f>
        <v>481.12</v>
      </c>
      <c r="AK89" s="16">
        <v>2123.4</v>
      </c>
      <c r="AL89" s="12">
        <f t="shared" si="175"/>
        <v>1021.6102080000001</v>
      </c>
      <c r="AM89" s="12">
        <f t="shared" si="95"/>
        <v>1021.6102080000001</v>
      </c>
      <c r="AN89" s="12">
        <v>0</v>
      </c>
      <c r="AO89" s="12">
        <f t="shared" si="163"/>
        <v>1170.3499999999999</v>
      </c>
      <c r="AP89" s="12">
        <f t="shared" si="164"/>
        <v>2428.8317759000001</v>
      </c>
      <c r="AQ89" s="12">
        <f t="shared" si="165"/>
        <v>2428.8317759000001</v>
      </c>
      <c r="AR89" s="12">
        <f t="shared" si="166"/>
        <v>0</v>
      </c>
      <c r="AT89" s="20"/>
      <c r="AU89" s="20"/>
      <c r="AV89" s="20"/>
    </row>
    <row r="90" spans="1:48" s="13" customFormat="1" hidden="1" x14ac:dyDescent="0.3">
      <c r="A90" s="11" t="s">
        <v>69</v>
      </c>
      <c r="B90" s="4" t="s">
        <v>60</v>
      </c>
      <c r="C90" s="12">
        <v>20.420000000000002</v>
      </c>
      <c r="D90" s="16">
        <v>1882.26</v>
      </c>
      <c r="E90" s="12">
        <f t="shared" ref="E90:E95" si="178">C90*D90/1000</f>
        <v>38.435749200000004</v>
      </c>
      <c r="F90" s="12">
        <f t="shared" si="148"/>
        <v>38.435749200000004</v>
      </c>
      <c r="G90" s="12">
        <v>0</v>
      </c>
      <c r="H90" s="12">
        <v>23.43</v>
      </c>
      <c r="I90" s="16">
        <v>1963.2</v>
      </c>
      <c r="J90" s="12">
        <f t="shared" si="177"/>
        <v>45.997775999999995</v>
      </c>
      <c r="K90" s="12">
        <f t="shared" si="150"/>
        <v>45.997775999999995</v>
      </c>
      <c r="L90" s="12">
        <v>0</v>
      </c>
      <c r="M90" s="12">
        <f t="shared" si="151"/>
        <v>43.85</v>
      </c>
      <c r="N90" s="12">
        <f t="shared" si="152"/>
        <v>84.433525199999991</v>
      </c>
      <c r="O90" s="12">
        <f t="shared" si="153"/>
        <v>84.433525199999991</v>
      </c>
      <c r="P90" s="12">
        <f t="shared" si="154"/>
        <v>0</v>
      </c>
      <c r="Q90" s="12">
        <v>25.38</v>
      </c>
      <c r="R90" s="16">
        <v>1963.2</v>
      </c>
      <c r="S90" s="12">
        <f t="shared" si="169"/>
        <v>49.826015999999996</v>
      </c>
      <c r="T90" s="12">
        <f t="shared" si="170"/>
        <v>49.826015999999996</v>
      </c>
      <c r="U90" s="12">
        <v>0</v>
      </c>
      <c r="V90" s="12">
        <v>23.43</v>
      </c>
      <c r="W90" s="16">
        <v>2041.73</v>
      </c>
      <c r="X90" s="12">
        <f t="shared" si="171"/>
        <v>47.837733899999996</v>
      </c>
      <c r="Y90" s="12">
        <f t="shared" si="172"/>
        <v>47.837733899999996</v>
      </c>
      <c r="Z90" s="12">
        <v>0</v>
      </c>
      <c r="AA90" s="12">
        <f t="shared" si="157"/>
        <v>48.81</v>
      </c>
      <c r="AB90" s="12">
        <f t="shared" si="158"/>
        <v>97.663749899999999</v>
      </c>
      <c r="AC90" s="12">
        <f t="shared" si="159"/>
        <v>97.663749899999999</v>
      </c>
      <c r="AD90" s="12">
        <f t="shared" si="160"/>
        <v>0</v>
      </c>
      <c r="AE90" s="12">
        <v>25.38</v>
      </c>
      <c r="AF90" s="16">
        <v>2041.73</v>
      </c>
      <c r="AG90" s="12">
        <f t="shared" si="173"/>
        <v>51.8191074</v>
      </c>
      <c r="AH90" s="12">
        <f t="shared" si="174"/>
        <v>51.8191074</v>
      </c>
      <c r="AI90" s="12">
        <v>0</v>
      </c>
      <c r="AJ90" s="12">
        <v>23.43</v>
      </c>
      <c r="AK90" s="16">
        <v>2123.4</v>
      </c>
      <c r="AL90" s="12">
        <f t="shared" si="175"/>
        <v>49.751262000000004</v>
      </c>
      <c r="AM90" s="12">
        <f t="shared" si="95"/>
        <v>49.751262000000004</v>
      </c>
      <c r="AN90" s="12">
        <v>0</v>
      </c>
      <c r="AO90" s="12">
        <f t="shared" si="163"/>
        <v>48.81</v>
      </c>
      <c r="AP90" s="12">
        <f t="shared" si="164"/>
        <v>101.5703694</v>
      </c>
      <c r="AQ90" s="12">
        <f t="shared" si="165"/>
        <v>101.5703694</v>
      </c>
      <c r="AR90" s="12">
        <f t="shared" si="166"/>
        <v>0</v>
      </c>
      <c r="AT90" s="20"/>
      <c r="AU90" s="20"/>
      <c r="AV90" s="20"/>
    </row>
    <row r="91" spans="1:48" s="13" customFormat="1" hidden="1" x14ac:dyDescent="0.3">
      <c r="A91" s="11" t="s">
        <v>70</v>
      </c>
      <c r="B91" s="4" t="s">
        <v>61</v>
      </c>
      <c r="C91" s="12">
        <v>255.3</v>
      </c>
      <c r="D91" s="16">
        <v>1882.26</v>
      </c>
      <c r="E91" s="12">
        <f t="shared" si="178"/>
        <v>480.540978</v>
      </c>
      <c r="F91" s="25">
        <f t="shared" si="148"/>
        <v>415.66794597000001</v>
      </c>
      <c r="G91" s="12">
        <f>E91*13.5%</f>
        <v>64.873032030000005</v>
      </c>
      <c r="H91" s="12">
        <v>185</v>
      </c>
      <c r="I91" s="16">
        <v>1963.2</v>
      </c>
      <c r="J91" s="12">
        <f t="shared" si="177"/>
        <v>363.19200000000001</v>
      </c>
      <c r="K91" s="25">
        <f t="shared" si="150"/>
        <v>314.16108000000003</v>
      </c>
      <c r="L91" s="12">
        <f>J91*13.5%</f>
        <v>49.030920000000002</v>
      </c>
      <c r="M91" s="12">
        <f t="shared" si="151"/>
        <v>440.3</v>
      </c>
      <c r="N91" s="12">
        <f t="shared" si="152"/>
        <v>843.732978</v>
      </c>
      <c r="O91" s="25">
        <f t="shared" si="153"/>
        <v>729.82902596999998</v>
      </c>
      <c r="P91" s="12">
        <f t="shared" si="154"/>
        <v>113.90395203</v>
      </c>
      <c r="Q91" s="12">
        <f t="shared" si="155"/>
        <v>255.3</v>
      </c>
      <c r="R91" s="16">
        <v>1963.2</v>
      </c>
      <c r="S91" s="19">
        <f t="shared" si="169"/>
        <v>501.20496000000003</v>
      </c>
      <c r="T91" s="19">
        <f t="shared" si="170"/>
        <v>433.54229040000001</v>
      </c>
      <c r="U91" s="19">
        <f>S91*13.5%</f>
        <v>67.662669600000015</v>
      </c>
      <c r="V91" s="12">
        <f t="shared" si="156"/>
        <v>185</v>
      </c>
      <c r="W91" s="16">
        <v>2041.73</v>
      </c>
      <c r="X91" s="12">
        <f t="shared" si="171"/>
        <v>377.72005000000001</v>
      </c>
      <c r="Y91" s="12">
        <f t="shared" si="172"/>
        <v>326.72784324999998</v>
      </c>
      <c r="Z91" s="12">
        <f>X91*13.5%</f>
        <v>50.992206750000008</v>
      </c>
      <c r="AA91" s="12">
        <f t="shared" si="157"/>
        <v>440.3</v>
      </c>
      <c r="AB91" s="12">
        <f t="shared" si="158"/>
        <v>878.92501000000004</v>
      </c>
      <c r="AC91" s="27">
        <f t="shared" si="159"/>
        <v>760.27013364999993</v>
      </c>
      <c r="AD91" s="12">
        <f t="shared" si="160"/>
        <v>118.65487635000002</v>
      </c>
      <c r="AE91" s="12">
        <f t="shared" si="161"/>
        <v>255.3</v>
      </c>
      <c r="AF91" s="16">
        <v>2041.73</v>
      </c>
      <c r="AG91" s="12">
        <f t="shared" si="173"/>
        <v>521.25366900000006</v>
      </c>
      <c r="AH91" s="12">
        <f t="shared" si="174"/>
        <v>450.88442368500006</v>
      </c>
      <c r="AI91" s="12">
        <f>AG91*13.5%</f>
        <v>70.369245315000015</v>
      </c>
      <c r="AJ91" s="12">
        <f t="shared" si="162"/>
        <v>185</v>
      </c>
      <c r="AK91" s="16">
        <v>2123.4</v>
      </c>
      <c r="AL91" s="12">
        <f t="shared" si="175"/>
        <v>392.82900000000001</v>
      </c>
      <c r="AM91" s="12">
        <f t="shared" si="95"/>
        <v>339.79708499999998</v>
      </c>
      <c r="AN91" s="12">
        <f>AL91*13.5%</f>
        <v>53.031915000000005</v>
      </c>
      <c r="AO91" s="12">
        <f t="shared" si="163"/>
        <v>440.3</v>
      </c>
      <c r="AP91" s="12">
        <f t="shared" si="164"/>
        <v>914.08266900000012</v>
      </c>
      <c r="AQ91" s="25">
        <f t="shared" si="165"/>
        <v>790.68150868500004</v>
      </c>
      <c r="AR91" s="12">
        <f t="shared" si="166"/>
        <v>123.40116031500003</v>
      </c>
      <c r="AT91" s="20"/>
      <c r="AU91" s="20"/>
      <c r="AV91" s="20"/>
    </row>
    <row r="92" spans="1:48" s="13" customFormat="1" ht="31.2" hidden="1" x14ac:dyDescent="0.3">
      <c r="A92" s="11" t="s">
        <v>71</v>
      </c>
      <c r="B92" s="23" t="s">
        <v>62</v>
      </c>
      <c r="C92" s="12">
        <f t="shared" ref="C92:AR92" si="179">C93+C94</f>
        <v>154.49199999999999</v>
      </c>
      <c r="D92" s="12"/>
      <c r="E92" s="12">
        <f t="shared" si="179"/>
        <v>290.79411191999998</v>
      </c>
      <c r="F92" s="12">
        <f t="shared" si="179"/>
        <v>178.43534179055999</v>
      </c>
      <c r="G92" s="12">
        <f t="shared" si="179"/>
        <v>112.35877012943999</v>
      </c>
      <c r="H92" s="12">
        <f t="shared" si="179"/>
        <v>104.77000000000001</v>
      </c>
      <c r="I92" s="12"/>
      <c r="J92" s="12">
        <f t="shared" si="179"/>
        <v>205.68446400000002</v>
      </c>
      <c r="K92" s="12">
        <f t="shared" si="179"/>
        <v>122.83624608000001</v>
      </c>
      <c r="L92" s="12">
        <f t="shared" si="179"/>
        <v>82.84821792000001</v>
      </c>
      <c r="M92" s="12">
        <f t="shared" si="179"/>
        <v>259.262</v>
      </c>
      <c r="N92" s="12">
        <f t="shared" si="179"/>
        <v>496.47857591999997</v>
      </c>
      <c r="O92" s="12">
        <f t="shared" si="179"/>
        <v>301.27158787055998</v>
      </c>
      <c r="P92" s="12">
        <f t="shared" si="179"/>
        <v>195.20698804943999</v>
      </c>
      <c r="Q92" s="12">
        <f t="shared" si="179"/>
        <v>154.49199999999999</v>
      </c>
      <c r="R92" s="12"/>
      <c r="S92" s="12">
        <f t="shared" si="179"/>
        <v>303.29869439999999</v>
      </c>
      <c r="T92" s="12">
        <f t="shared" si="179"/>
        <v>186.10832881920001</v>
      </c>
      <c r="U92" s="12">
        <f t="shared" si="179"/>
        <v>117.19036558079999</v>
      </c>
      <c r="V92" s="12">
        <f t="shared" si="179"/>
        <v>104.77000000000001</v>
      </c>
      <c r="W92" s="12"/>
      <c r="X92" s="12">
        <f t="shared" si="179"/>
        <v>213.91205209999998</v>
      </c>
      <c r="Y92" s="12">
        <f t="shared" si="179"/>
        <v>127.749821062</v>
      </c>
      <c r="Z92" s="12">
        <f t="shared" si="179"/>
        <v>86.162231038000002</v>
      </c>
      <c r="AA92" s="12">
        <f t="shared" si="179"/>
        <v>259.262</v>
      </c>
      <c r="AB92" s="25">
        <f t="shared" si="179"/>
        <v>517.21074650000003</v>
      </c>
      <c r="AC92" s="25">
        <f t="shared" si="179"/>
        <v>313.85814988120001</v>
      </c>
      <c r="AD92" s="25">
        <f t="shared" si="179"/>
        <v>203.35259661879999</v>
      </c>
      <c r="AE92" s="12">
        <f t="shared" si="179"/>
        <v>154.49199999999999</v>
      </c>
      <c r="AF92" s="12"/>
      <c r="AG92" s="12">
        <f t="shared" si="179"/>
        <v>315.43095116000001</v>
      </c>
      <c r="AH92" s="12">
        <f t="shared" si="179"/>
        <v>193.55285156888002</v>
      </c>
      <c r="AI92" s="12">
        <f t="shared" si="179"/>
        <v>121.87809959112001</v>
      </c>
      <c r="AJ92" s="12">
        <f t="shared" si="179"/>
        <v>104.77000000000001</v>
      </c>
      <c r="AK92" s="12"/>
      <c r="AL92" s="12">
        <f t="shared" si="179"/>
        <v>222.46861799999999</v>
      </c>
      <c r="AM92" s="12">
        <f t="shared" si="179"/>
        <v>132.85986395999998</v>
      </c>
      <c r="AN92" s="12">
        <f t="shared" si="179"/>
        <v>89.608754040000008</v>
      </c>
      <c r="AO92" s="12">
        <f t="shared" si="179"/>
        <v>259.262</v>
      </c>
      <c r="AP92" s="12">
        <f t="shared" si="179"/>
        <v>537.89956916000006</v>
      </c>
      <c r="AQ92" s="25">
        <f t="shared" si="179"/>
        <v>326.41271552887997</v>
      </c>
      <c r="AR92" s="12">
        <f t="shared" si="179"/>
        <v>211.48685363112003</v>
      </c>
      <c r="AT92" s="20"/>
      <c r="AU92" s="20"/>
      <c r="AV92" s="20"/>
    </row>
    <row r="93" spans="1:48" hidden="1" x14ac:dyDescent="0.3">
      <c r="A93" s="14"/>
      <c r="B93" s="24" t="s">
        <v>168</v>
      </c>
      <c r="C93" s="16">
        <v>101.89</v>
      </c>
      <c r="D93" s="16">
        <v>1882.26</v>
      </c>
      <c r="E93" s="16">
        <f t="shared" si="178"/>
        <v>191.7834714</v>
      </c>
      <c r="F93" s="16">
        <f>E93-G93</f>
        <v>178.43534179055999</v>
      </c>
      <c r="G93" s="16">
        <f>E93*6.96/100</f>
        <v>13.348129609440001</v>
      </c>
      <c r="H93" s="16">
        <v>67.25</v>
      </c>
      <c r="I93" s="16">
        <v>1963.2</v>
      </c>
      <c r="J93" s="16">
        <f t="shared" si="177"/>
        <v>132.02520000000001</v>
      </c>
      <c r="K93" s="16">
        <f>J93-L93</f>
        <v>122.83624608000001</v>
      </c>
      <c r="L93" s="16">
        <f>J93*6.96/100</f>
        <v>9.1889539200000012</v>
      </c>
      <c r="M93" s="16">
        <f>C93+H93</f>
        <v>169.14</v>
      </c>
      <c r="N93" s="16">
        <f t="shared" ref="N93:P95" si="180">E93+J93</f>
        <v>323.80867139999998</v>
      </c>
      <c r="O93" s="16">
        <f t="shared" si="180"/>
        <v>301.27158787055998</v>
      </c>
      <c r="P93" s="16">
        <f t="shared" si="180"/>
        <v>22.537083529440004</v>
      </c>
      <c r="Q93" s="16">
        <f>C93</f>
        <v>101.89</v>
      </c>
      <c r="R93" s="16">
        <v>1963.2</v>
      </c>
      <c r="S93" s="16">
        <f t="shared" si="169"/>
        <v>200.03044800000001</v>
      </c>
      <c r="T93" s="16">
        <f>S93-U93</f>
        <v>186.10832881920001</v>
      </c>
      <c r="U93" s="16">
        <f>S93*6.96/100</f>
        <v>13.922119180800001</v>
      </c>
      <c r="V93" s="16">
        <f>H93</f>
        <v>67.25</v>
      </c>
      <c r="W93" s="16">
        <v>2041.73</v>
      </c>
      <c r="X93" s="16">
        <f t="shared" si="171"/>
        <v>137.3063425</v>
      </c>
      <c r="Y93" s="16">
        <f>X93-Z93</f>
        <v>127.749821062</v>
      </c>
      <c r="Z93" s="16">
        <f>X93*6.96/100</f>
        <v>9.556521437999999</v>
      </c>
      <c r="AA93" s="16">
        <f>Q93+V93</f>
        <v>169.14</v>
      </c>
      <c r="AB93" s="16">
        <f t="shared" ref="AB93:AD95" si="181">S93+X93</f>
        <v>337.33679050000001</v>
      </c>
      <c r="AC93" s="16">
        <f t="shared" si="181"/>
        <v>313.85814988120001</v>
      </c>
      <c r="AD93" s="16">
        <f t="shared" si="181"/>
        <v>23.4786406188</v>
      </c>
      <c r="AE93" s="16">
        <f>C93</f>
        <v>101.89</v>
      </c>
      <c r="AF93" s="16">
        <v>2041.73</v>
      </c>
      <c r="AG93" s="16">
        <f t="shared" si="173"/>
        <v>208.03186970000002</v>
      </c>
      <c r="AH93" s="16">
        <f t="shared" ref="AH93:AH95" si="182">AG93-AI93</f>
        <v>193.55285156888002</v>
      </c>
      <c r="AI93" s="16">
        <f>AG93*6.96/100</f>
        <v>14.479018131120002</v>
      </c>
      <c r="AJ93" s="16">
        <f>H93</f>
        <v>67.25</v>
      </c>
      <c r="AK93" s="16">
        <v>2123.4</v>
      </c>
      <c r="AL93" s="16">
        <f t="shared" si="175"/>
        <v>142.79864999999998</v>
      </c>
      <c r="AM93" s="16">
        <f t="shared" si="95"/>
        <v>132.85986395999998</v>
      </c>
      <c r="AN93" s="16">
        <f>AL93*6.96/100</f>
        <v>9.9387860399999983</v>
      </c>
      <c r="AO93" s="16">
        <f>AE93+AJ93</f>
        <v>169.14</v>
      </c>
      <c r="AP93" s="16">
        <f t="shared" ref="AP93:AR95" si="183">AG93+AL93</f>
        <v>350.83051969999997</v>
      </c>
      <c r="AQ93" s="16">
        <f t="shared" si="183"/>
        <v>326.41271552887997</v>
      </c>
      <c r="AR93" s="16">
        <f t="shared" si="183"/>
        <v>24.41780417112</v>
      </c>
      <c r="AT93" s="20"/>
      <c r="AU93" s="20"/>
      <c r="AV93" s="20"/>
    </row>
    <row r="94" spans="1:48" hidden="1" x14ac:dyDescent="0.3">
      <c r="A94" s="14"/>
      <c r="B94" s="24" t="s">
        <v>169</v>
      </c>
      <c r="C94" s="16">
        <v>52.601999999999997</v>
      </c>
      <c r="D94" s="16">
        <v>1882.26</v>
      </c>
      <c r="E94" s="16">
        <f t="shared" si="178"/>
        <v>99.010640519999981</v>
      </c>
      <c r="F94" s="16">
        <f>E94-G94</f>
        <v>0</v>
      </c>
      <c r="G94" s="16">
        <f>E94</f>
        <v>99.010640519999981</v>
      </c>
      <c r="H94" s="16">
        <v>37.520000000000003</v>
      </c>
      <c r="I94" s="16">
        <v>1963.2</v>
      </c>
      <c r="J94" s="16">
        <f t="shared" si="177"/>
        <v>73.659264000000007</v>
      </c>
      <c r="K94" s="16">
        <f>J94-L94</f>
        <v>0</v>
      </c>
      <c r="L94" s="16">
        <f>J94</f>
        <v>73.659264000000007</v>
      </c>
      <c r="M94" s="16">
        <f>C94+H94</f>
        <v>90.122</v>
      </c>
      <c r="N94" s="16">
        <f t="shared" si="180"/>
        <v>172.66990451999999</v>
      </c>
      <c r="O94" s="16">
        <f t="shared" si="180"/>
        <v>0</v>
      </c>
      <c r="P94" s="16">
        <f t="shared" si="180"/>
        <v>172.66990451999999</v>
      </c>
      <c r="Q94" s="16">
        <f>C94</f>
        <v>52.601999999999997</v>
      </c>
      <c r="R94" s="16">
        <v>1963.2</v>
      </c>
      <c r="S94" s="16">
        <f t="shared" si="169"/>
        <v>103.2682464</v>
      </c>
      <c r="T94" s="16">
        <f>S94-U94</f>
        <v>0</v>
      </c>
      <c r="U94" s="16">
        <f>S94</f>
        <v>103.2682464</v>
      </c>
      <c r="V94" s="16">
        <f>H94</f>
        <v>37.520000000000003</v>
      </c>
      <c r="W94" s="16">
        <v>2041.73</v>
      </c>
      <c r="X94" s="16">
        <f t="shared" si="171"/>
        <v>76.605709599999997</v>
      </c>
      <c r="Y94" s="16">
        <f>X94-Z94</f>
        <v>0</v>
      </c>
      <c r="Z94" s="16">
        <f>X94</f>
        <v>76.605709599999997</v>
      </c>
      <c r="AA94" s="16">
        <f>Q94+V94</f>
        <v>90.122</v>
      </c>
      <c r="AB94" s="16">
        <f t="shared" si="181"/>
        <v>179.87395599999999</v>
      </c>
      <c r="AC94" s="16">
        <f t="shared" si="181"/>
        <v>0</v>
      </c>
      <c r="AD94" s="16">
        <f t="shared" si="181"/>
        <v>179.87395599999999</v>
      </c>
      <c r="AE94" s="16">
        <f>C94</f>
        <v>52.601999999999997</v>
      </c>
      <c r="AF94" s="16">
        <v>2041.73</v>
      </c>
      <c r="AG94" s="16">
        <f t="shared" si="173"/>
        <v>107.39908146</v>
      </c>
      <c r="AH94" s="16">
        <f t="shared" si="182"/>
        <v>0</v>
      </c>
      <c r="AI94" s="16">
        <f>AG94</f>
        <v>107.39908146</v>
      </c>
      <c r="AJ94" s="16">
        <f>H94</f>
        <v>37.520000000000003</v>
      </c>
      <c r="AK94" s="16">
        <v>2123.4</v>
      </c>
      <c r="AL94" s="16">
        <f t="shared" si="175"/>
        <v>79.669968000000011</v>
      </c>
      <c r="AM94" s="16">
        <f t="shared" ref="AM94:AM95" si="184">AL94-AN94</f>
        <v>0</v>
      </c>
      <c r="AN94" s="16">
        <f>AL94</f>
        <v>79.669968000000011</v>
      </c>
      <c r="AO94" s="16">
        <f>AE94+AJ94</f>
        <v>90.122</v>
      </c>
      <c r="AP94" s="16">
        <f t="shared" si="183"/>
        <v>187.06904946000003</v>
      </c>
      <c r="AQ94" s="16">
        <f t="shared" si="183"/>
        <v>0</v>
      </c>
      <c r="AR94" s="16">
        <f t="shared" si="183"/>
        <v>187.06904946000003</v>
      </c>
      <c r="AT94" s="20"/>
      <c r="AU94" s="20"/>
      <c r="AV94" s="20"/>
    </row>
    <row r="95" spans="1:48" s="13" customFormat="1" ht="45" hidden="1" customHeight="1" x14ac:dyDescent="0.3">
      <c r="A95" s="11" t="s">
        <v>72</v>
      </c>
      <c r="B95" s="4" t="s">
        <v>172</v>
      </c>
      <c r="C95" s="12">
        <v>357.35899999999998</v>
      </c>
      <c r="D95" s="16">
        <v>1882.26</v>
      </c>
      <c r="E95" s="12">
        <f t="shared" si="178"/>
        <v>672.64255133999995</v>
      </c>
      <c r="F95" s="12">
        <f>E95-G95</f>
        <v>662.20541963999995</v>
      </c>
      <c r="G95" s="12">
        <f>5.545*D95/1000</f>
        <v>10.4371317</v>
      </c>
      <c r="H95" s="12">
        <v>284.27999999999997</v>
      </c>
      <c r="I95" s="16">
        <v>1963.2</v>
      </c>
      <c r="J95" s="12">
        <f t="shared" si="177"/>
        <v>558.09849599999995</v>
      </c>
      <c r="K95" s="12">
        <f>J95-L95</f>
        <v>520.66027199999996</v>
      </c>
      <c r="L95" s="12">
        <f>19.07*I95/1000</f>
        <v>37.438224000000005</v>
      </c>
      <c r="M95" s="12">
        <f>C95+H95</f>
        <v>641.6389999999999</v>
      </c>
      <c r="N95" s="12">
        <f>E95+J95+0.01</f>
        <v>1230.75104734</v>
      </c>
      <c r="O95" s="12">
        <f>F95+K95</f>
        <v>1182.86569164</v>
      </c>
      <c r="P95" s="12">
        <f t="shared" si="180"/>
        <v>47.875355700000007</v>
      </c>
      <c r="Q95" s="12">
        <f>C95</f>
        <v>357.35899999999998</v>
      </c>
      <c r="R95" s="16">
        <v>1963.2</v>
      </c>
      <c r="S95" s="12">
        <f t="shared" si="169"/>
        <v>701.56718880000005</v>
      </c>
      <c r="T95" s="12">
        <f>S95-U95</f>
        <v>654.23443680000003</v>
      </c>
      <c r="U95" s="12">
        <f>24.11*R95/1000</f>
        <v>47.332751999999999</v>
      </c>
      <c r="V95" s="12">
        <f>H95</f>
        <v>284.27999999999997</v>
      </c>
      <c r="W95" s="16">
        <v>2041.73</v>
      </c>
      <c r="X95" s="12">
        <f t="shared" si="171"/>
        <v>580.42300439999997</v>
      </c>
      <c r="Y95" s="12">
        <f>X95-Z95</f>
        <v>541.50763059999997</v>
      </c>
      <c r="Z95" s="12">
        <f>19.06*W95/1000</f>
        <v>38.915373800000005</v>
      </c>
      <c r="AA95" s="12">
        <f>Q95+V95</f>
        <v>641.6389999999999</v>
      </c>
      <c r="AB95" s="12">
        <f t="shared" si="181"/>
        <v>1281.9901932</v>
      </c>
      <c r="AC95" s="12">
        <f t="shared" si="181"/>
        <v>1195.7420674</v>
      </c>
      <c r="AD95" s="12">
        <f t="shared" si="181"/>
        <v>86.248125799999997</v>
      </c>
      <c r="AE95" s="12">
        <f>C95</f>
        <v>357.35899999999998</v>
      </c>
      <c r="AF95" s="16">
        <v>2041.73</v>
      </c>
      <c r="AG95" s="12">
        <f t="shared" si="173"/>
        <v>729.63059106999992</v>
      </c>
      <c r="AH95" s="12">
        <f t="shared" si="182"/>
        <v>680.40448076999996</v>
      </c>
      <c r="AI95" s="12">
        <f>24.11*AF95/1000</f>
        <v>49.226110300000002</v>
      </c>
      <c r="AJ95" s="12">
        <f>H95</f>
        <v>284.27999999999997</v>
      </c>
      <c r="AK95" s="16">
        <v>2123.4</v>
      </c>
      <c r="AL95" s="12">
        <f t="shared" si="175"/>
        <v>603.64015200000006</v>
      </c>
      <c r="AM95" s="12">
        <f t="shared" si="184"/>
        <v>563.16814800000009</v>
      </c>
      <c r="AN95" s="12">
        <f>19.06*AK95/1000</f>
        <v>40.472003999999998</v>
      </c>
      <c r="AO95" s="12">
        <f>AE95+AJ95</f>
        <v>641.6389999999999</v>
      </c>
      <c r="AP95" s="12">
        <f t="shared" si="183"/>
        <v>1333.27074307</v>
      </c>
      <c r="AQ95" s="12">
        <f t="shared" si="183"/>
        <v>1243.5726287699999</v>
      </c>
      <c r="AR95" s="12">
        <f t="shared" si="183"/>
        <v>89.6981143</v>
      </c>
      <c r="AT95" s="20"/>
      <c r="AU95" s="20"/>
      <c r="AV95" s="20"/>
    </row>
    <row r="96" spans="1:48" s="13" customFormat="1" x14ac:dyDescent="0.3">
      <c r="A96" s="11"/>
      <c r="B96" s="5" t="s">
        <v>63</v>
      </c>
      <c r="C96" s="12">
        <f>C18+C32+C87+C88+C89+C90+C91+C92+C95</f>
        <v>43385.300999999999</v>
      </c>
      <c r="D96" s="12"/>
      <c r="E96" s="12">
        <f>E18+E32+E87+E88+E89+E90+E91+E92+E95</f>
        <v>81662.416660260016</v>
      </c>
      <c r="F96" s="12">
        <f>F18+F32+F87+F88+F89+F90+F91+F92+F95</f>
        <v>79869.375781820563</v>
      </c>
      <c r="G96" s="12">
        <f>G18+G32+G87+G88+G89+G90+G91+G92+G95</f>
        <v>1793.0408784394403</v>
      </c>
      <c r="H96" s="12">
        <f>H18+H32+H87+H88+H89+H90+H91+H92+H95</f>
        <v>28546.649998000001</v>
      </c>
      <c r="I96" s="12"/>
      <c r="J96" s="12">
        <f t="shared" ref="J96:AR96" si="185">J18+J32+J87+J88+J89+J90+J91+J92+J95</f>
        <v>56042.783276073598</v>
      </c>
      <c r="K96" s="12">
        <f t="shared" si="185"/>
        <v>54822.121629353591</v>
      </c>
      <c r="L96" s="12">
        <f t="shared" si="185"/>
        <v>1220.6616467199999</v>
      </c>
      <c r="M96" s="12">
        <f t="shared" si="185"/>
        <v>71931.950998</v>
      </c>
      <c r="N96" s="12">
        <f t="shared" si="185"/>
        <v>137705.20993633359</v>
      </c>
      <c r="O96" s="12">
        <f t="shared" si="185"/>
        <v>134691.49741117415</v>
      </c>
      <c r="P96" s="12">
        <f t="shared" si="185"/>
        <v>3013.70252515944</v>
      </c>
      <c r="Q96" s="12">
        <f t="shared" si="185"/>
        <v>43478.500999999989</v>
      </c>
      <c r="R96" s="12">
        <f t="shared" si="185"/>
        <v>70675.199999999983</v>
      </c>
      <c r="S96" s="12">
        <f t="shared" si="185"/>
        <v>85356.993163200023</v>
      </c>
      <c r="T96" s="12">
        <f t="shared" si="185"/>
        <v>83454.503694419225</v>
      </c>
      <c r="U96" s="12">
        <f t="shared" si="185"/>
        <v>1902.4894687808001</v>
      </c>
      <c r="V96" s="12">
        <f t="shared" si="185"/>
        <v>28484.989998000001</v>
      </c>
      <c r="W96" s="12">
        <f t="shared" si="185"/>
        <v>73502.28</v>
      </c>
      <c r="X96" s="12">
        <f t="shared" si="185"/>
        <v>58158.65862861654</v>
      </c>
      <c r="Y96" s="12">
        <f t="shared" si="185"/>
        <v>56713.632372258537</v>
      </c>
      <c r="Z96" s="12">
        <f t="shared" si="185"/>
        <v>1445.026256358</v>
      </c>
      <c r="AA96" s="12">
        <f t="shared" si="185"/>
        <v>71963.490997999994</v>
      </c>
      <c r="AB96" s="12">
        <f t="shared" si="185"/>
        <v>143515.65179181658</v>
      </c>
      <c r="AC96" s="12">
        <f t="shared" si="185"/>
        <v>140168.13606667775</v>
      </c>
      <c r="AD96" s="12">
        <f t="shared" si="185"/>
        <v>3347.5157251387996</v>
      </c>
      <c r="AE96" s="12">
        <f t="shared" si="185"/>
        <v>43579.920999999988</v>
      </c>
      <c r="AF96" s="12">
        <f t="shared" si="185"/>
        <v>114336.87999999999</v>
      </c>
      <c r="AG96" s="12">
        <f t="shared" si="185"/>
        <v>88978.432103330008</v>
      </c>
      <c r="AH96" s="12">
        <f t="shared" si="185"/>
        <v>86968.394418473894</v>
      </c>
      <c r="AI96" s="12">
        <f t="shared" si="185"/>
        <v>2010.03768485612</v>
      </c>
      <c r="AJ96" s="12">
        <f t="shared" si="185"/>
        <v>28187.889997999999</v>
      </c>
      <c r="AK96" s="12">
        <f t="shared" si="185"/>
        <v>118910.39999999999</v>
      </c>
      <c r="AL96" s="12">
        <f t="shared" si="185"/>
        <v>59854.1656217532</v>
      </c>
      <c r="AM96" s="12">
        <f t="shared" si="185"/>
        <v>58409.643116113199</v>
      </c>
      <c r="AN96" s="12">
        <f t="shared" si="185"/>
        <v>1444.5225056399997</v>
      </c>
      <c r="AO96" s="12">
        <f t="shared" si="185"/>
        <v>71767.810998000001</v>
      </c>
      <c r="AP96" s="12">
        <f t="shared" si="185"/>
        <v>148832.59772508324</v>
      </c>
      <c r="AQ96" s="12">
        <f t="shared" si="185"/>
        <v>145378.03753458709</v>
      </c>
      <c r="AR96" s="12">
        <f t="shared" si="185"/>
        <v>3454.5601904961204</v>
      </c>
      <c r="AT96" s="20"/>
      <c r="AU96" s="20"/>
      <c r="AV96" s="20"/>
    </row>
  </sheetData>
  <autoFilter ref="D1:D96"/>
  <mergeCells count="14">
    <mergeCell ref="A14:A16"/>
    <mergeCell ref="A11:AR11"/>
    <mergeCell ref="A12:AR12"/>
    <mergeCell ref="H15:L15"/>
    <mergeCell ref="M15:P15"/>
    <mergeCell ref="B14:B16"/>
    <mergeCell ref="C14:P14"/>
    <mergeCell ref="C15:G15"/>
    <mergeCell ref="AO14:AR15"/>
    <mergeCell ref="Q14:U15"/>
    <mergeCell ref="V14:Z15"/>
    <mergeCell ref="AA14:AD15"/>
    <mergeCell ref="AE14:AI15"/>
    <mergeCell ref="AJ14:AN15"/>
  </mergeCells>
  <pageMargins left="0.31496062992125984" right="0.11811023622047245" top="0.94488188976377963" bottom="0.35433070866141736" header="0.31496062992125984" footer="0.31496062992125984"/>
  <pageSetup paperSize="9" scale="6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 1</vt:lpstr>
      <vt:lpstr>'Прилож. №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2022-11-15T08:49:58Z</dcterms:modified>
</cp:coreProperties>
</file>