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240" yWindow="2748" windowWidth="14808" windowHeight="5376"/>
  </bookViews>
  <sheets>
    <sheet name="Прилож № 2" sheetId="9" r:id="rId1"/>
  </sheets>
  <definedNames>
    <definedName name="_xlnm._FilterDatabase" localSheetId="0" hidden="1">'Прилож № 2'!$D$1:$D$116</definedName>
    <definedName name="_xlnm.Print_Titles" localSheetId="0">'Прилож № 2'!$19:$19</definedName>
  </definedNames>
  <calcPr calcId="145621"/>
</workbook>
</file>

<file path=xl/calcChain.xml><?xml version="1.0" encoding="utf-8"?>
<calcChain xmlns="http://schemas.openxmlformats.org/spreadsheetml/2006/main">
  <c r="AR107" i="9" l="1"/>
  <c r="AD107" i="9"/>
  <c r="P107" i="9"/>
  <c r="V107" i="9"/>
  <c r="Q107" i="9"/>
  <c r="AR106" i="9"/>
  <c r="AD106" i="9"/>
  <c r="AD105" i="9" s="1"/>
  <c r="V106" i="9"/>
  <c r="AJ106" i="9" s="1"/>
  <c r="Q106" i="9"/>
  <c r="AE106" i="9" s="1"/>
  <c r="P106" i="9"/>
  <c r="M106" i="9"/>
  <c r="J106" i="9"/>
  <c r="K106" i="9" s="1"/>
  <c r="E106" i="9"/>
  <c r="F106" i="9" s="1"/>
  <c r="AR105" i="9"/>
  <c r="AN105" i="9"/>
  <c r="AI105" i="9"/>
  <c r="Z105" i="9"/>
  <c r="U105" i="9"/>
  <c r="L105" i="9"/>
  <c r="G105" i="9"/>
  <c r="C105" i="9"/>
  <c r="P105" i="9" l="1"/>
  <c r="O106" i="9"/>
  <c r="AO106" i="9"/>
  <c r="AG106" i="9"/>
  <c r="AA107" i="9"/>
  <c r="Q105" i="9"/>
  <c r="S107" i="9"/>
  <c r="AE107" i="9"/>
  <c r="AE105" i="9" s="1"/>
  <c r="AL106" i="9"/>
  <c r="AJ107" i="9"/>
  <c r="AL107" i="9" s="1"/>
  <c r="AM107" i="9" s="1"/>
  <c r="X107" i="9"/>
  <c r="Y107" i="9" s="1"/>
  <c r="H105" i="9"/>
  <c r="V105" i="9"/>
  <c r="X106" i="9"/>
  <c r="J107" i="9"/>
  <c r="N106" i="9"/>
  <c r="S106" i="9"/>
  <c r="E107" i="9"/>
  <c r="E105" i="9" s="1"/>
  <c r="AA106" i="9"/>
  <c r="M107" i="9"/>
  <c r="M105" i="9" s="1"/>
  <c r="V93" i="9"/>
  <c r="AJ93" i="9" s="1"/>
  <c r="AL93" i="9" s="1"/>
  <c r="Q93" i="9"/>
  <c r="AE93" i="9" s="1"/>
  <c r="M93" i="9"/>
  <c r="J93" i="9"/>
  <c r="L93" i="9" s="1"/>
  <c r="E93" i="9"/>
  <c r="AA105" i="9" l="1"/>
  <c r="AM106" i="9"/>
  <c r="AM105" i="9" s="1"/>
  <c r="AL105" i="9"/>
  <c r="F107" i="9"/>
  <c r="N107" i="9"/>
  <c r="K107" i="9"/>
  <c r="K105" i="9" s="1"/>
  <c r="J105" i="9"/>
  <c r="AB106" i="9"/>
  <c r="T106" i="9"/>
  <c r="S105" i="9"/>
  <c r="Y106" i="9"/>
  <c r="Y105" i="9" s="1"/>
  <c r="X105" i="9"/>
  <c r="AO107" i="9"/>
  <c r="AG107" i="9"/>
  <c r="AG105" i="9" s="1"/>
  <c r="AP106" i="9"/>
  <c r="AH106" i="9"/>
  <c r="N105" i="9"/>
  <c r="AJ105" i="9"/>
  <c r="AB107" i="9"/>
  <c r="T107" i="9"/>
  <c r="AC107" i="9" s="1"/>
  <c r="AO105" i="9"/>
  <c r="X93" i="9"/>
  <c r="Z93" i="9" s="1"/>
  <c r="G93" i="9"/>
  <c r="P93" i="9" s="1"/>
  <c r="S93" i="9"/>
  <c r="AG93" i="9"/>
  <c r="AO93" i="9"/>
  <c r="AN93" i="9"/>
  <c r="AM93" i="9" s="1"/>
  <c r="AA93" i="9"/>
  <c r="N93" i="9"/>
  <c r="K93" i="9"/>
  <c r="Y93" i="9" l="1"/>
  <c r="AB105" i="9"/>
  <c r="O107" i="9"/>
  <c r="O105" i="9" s="1"/>
  <c r="F105" i="9"/>
  <c r="AH107" i="9"/>
  <c r="AQ107" i="9" s="1"/>
  <c r="AP107" i="9"/>
  <c r="AP105" i="9" s="1"/>
  <c r="AQ106" i="9"/>
  <c r="AQ105" i="9" s="1"/>
  <c r="AC106" i="9"/>
  <c r="AC105" i="9" s="1"/>
  <c r="T105" i="9"/>
  <c r="F93" i="9"/>
  <c r="O93" i="9" s="1"/>
  <c r="U93" i="9"/>
  <c r="AB93" i="9"/>
  <c r="AI93" i="9"/>
  <c r="AR93" i="9" s="1"/>
  <c r="AP93" i="9"/>
  <c r="AH105" i="9" l="1"/>
  <c r="T93" i="9"/>
  <c r="AC93" i="9" s="1"/>
  <c r="AD93" i="9"/>
  <c r="AH93" i="9"/>
  <c r="AQ93" i="9" s="1"/>
  <c r="G114" i="9" l="1"/>
  <c r="D108" i="9" l="1"/>
  <c r="C110" i="9" l="1"/>
  <c r="H112" i="9"/>
  <c r="H110" i="9" s="1"/>
  <c r="AJ113" i="9"/>
  <c r="AL113" i="9" s="1"/>
  <c r="AE113" i="9"/>
  <c r="M113" i="9"/>
  <c r="J113" i="9"/>
  <c r="L113" i="9" s="1"/>
  <c r="E113" i="9"/>
  <c r="G113" i="9" s="1"/>
  <c r="P113" i="9" l="1"/>
  <c r="X113" i="9"/>
  <c r="Z113" i="9" s="1"/>
  <c r="S113" i="9"/>
  <c r="U113" i="9" s="1"/>
  <c r="AN113" i="9"/>
  <c r="AM113" i="9" s="1"/>
  <c r="AO113" i="9"/>
  <c r="AG113" i="9"/>
  <c r="N113" i="9"/>
  <c r="K113" i="9"/>
  <c r="F113" i="9"/>
  <c r="AA113" i="9"/>
  <c r="Y113" i="9" l="1"/>
  <c r="AD113" i="9"/>
  <c r="T113" i="9"/>
  <c r="AB113" i="9"/>
  <c r="O113" i="9"/>
  <c r="AI113" i="9"/>
  <c r="AR113" i="9" s="1"/>
  <c r="AP113" i="9"/>
  <c r="AC113" i="9" l="1"/>
  <c r="AH113" i="9"/>
  <c r="AQ113" i="9" s="1"/>
  <c r="Q101" i="9" l="1"/>
  <c r="H101" i="9"/>
  <c r="C101" i="9" l="1"/>
  <c r="AN114" i="9" l="1"/>
  <c r="AI114" i="9"/>
  <c r="Z114" i="9"/>
  <c r="U114" i="9"/>
  <c r="L114" i="9" l="1"/>
  <c r="AE38" i="9" l="1"/>
  <c r="Q38" i="9"/>
  <c r="H38" i="9"/>
  <c r="C38" i="9"/>
  <c r="AE39" i="9" l="1"/>
  <c r="AE37" i="9" s="1"/>
  <c r="Q39" i="9"/>
  <c r="Q37" i="9" s="1"/>
  <c r="AA98" i="9" l="1"/>
  <c r="H66" i="9" l="1"/>
  <c r="C66" i="9"/>
  <c r="H39" i="9" l="1"/>
  <c r="C39" i="9"/>
  <c r="M108" i="9" l="1"/>
  <c r="H109" i="9" l="1"/>
  <c r="C109" i="9"/>
  <c r="H104" i="9" l="1"/>
  <c r="C104" i="9"/>
  <c r="H67" i="9" l="1"/>
  <c r="C67" i="9"/>
  <c r="L32" i="9" l="1"/>
  <c r="G32" i="9"/>
  <c r="L23" i="9"/>
  <c r="G23" i="9"/>
  <c r="L28" i="9"/>
  <c r="G28" i="9"/>
  <c r="AN86" i="9" l="1"/>
  <c r="AI86" i="9"/>
  <c r="Z86" i="9"/>
  <c r="U86" i="9"/>
  <c r="L86" i="9"/>
  <c r="AN32" i="9"/>
  <c r="AI32" i="9"/>
  <c r="Z32" i="9"/>
  <c r="U32" i="9"/>
  <c r="AN23" i="9"/>
  <c r="AI23" i="9"/>
  <c r="Z23" i="9"/>
  <c r="U23" i="9"/>
  <c r="G86" i="9"/>
  <c r="AE112" i="9" l="1"/>
  <c r="M112" i="9"/>
  <c r="J112" i="9"/>
  <c r="E112" i="9"/>
  <c r="Q111" i="9"/>
  <c r="J111" i="9"/>
  <c r="E111" i="9"/>
  <c r="L111" i="9" l="1"/>
  <c r="K111" i="9" s="1"/>
  <c r="J110" i="9"/>
  <c r="S111" i="9"/>
  <c r="Q110" i="9"/>
  <c r="G112" i="9"/>
  <c r="F112" i="9" s="1"/>
  <c r="E110" i="9"/>
  <c r="L112" i="9"/>
  <c r="G111" i="9"/>
  <c r="F111" i="9" s="1"/>
  <c r="AE111" i="9"/>
  <c r="AE110" i="9" s="1"/>
  <c r="AA112" i="9"/>
  <c r="S112" i="9"/>
  <c r="N112" i="9"/>
  <c r="AJ112" i="9"/>
  <c r="AL112" i="9" s="1"/>
  <c r="N111" i="9"/>
  <c r="AG112" i="9"/>
  <c r="AI112" i="9" s="1"/>
  <c r="V111" i="9"/>
  <c r="V110" i="9" s="1"/>
  <c r="M111" i="9"/>
  <c r="M110" i="9" s="1"/>
  <c r="X112" i="9"/>
  <c r="C24" i="9"/>
  <c r="U111" i="9" l="1"/>
  <c r="S110" i="9"/>
  <c r="N110" i="9"/>
  <c r="L110" i="9"/>
  <c r="F110" i="9"/>
  <c r="G110" i="9"/>
  <c r="AN112" i="9"/>
  <c r="AM112" i="9" s="1"/>
  <c r="P111" i="9"/>
  <c r="U112" i="9"/>
  <c r="P112" i="9"/>
  <c r="Z112" i="9"/>
  <c r="Y112" i="9" s="1"/>
  <c r="K112" i="9"/>
  <c r="K110" i="9" s="1"/>
  <c r="AG111" i="9"/>
  <c r="AG110" i="9" s="1"/>
  <c r="AO112" i="9"/>
  <c r="O111" i="9"/>
  <c r="AA111" i="9"/>
  <c r="AA110" i="9" s="1"/>
  <c r="AJ111" i="9"/>
  <c r="AJ110" i="9" s="1"/>
  <c r="X111" i="9"/>
  <c r="X110" i="9" s="1"/>
  <c r="AP112" i="9"/>
  <c r="AH112" i="9"/>
  <c r="AB112" i="9"/>
  <c r="AR112" i="9" l="1"/>
  <c r="U110" i="9"/>
  <c r="T111" i="9"/>
  <c r="P110" i="9"/>
  <c r="O112" i="9"/>
  <c r="O110" i="9" s="1"/>
  <c r="AI111" i="9"/>
  <c r="AI110" i="9" s="1"/>
  <c r="AQ112" i="9"/>
  <c r="AD112" i="9"/>
  <c r="Z111" i="9"/>
  <c r="T112" i="9"/>
  <c r="AB111" i="9"/>
  <c r="AB110" i="9" s="1"/>
  <c r="AL111" i="9"/>
  <c r="AL110" i="9" s="1"/>
  <c r="AO111" i="9"/>
  <c r="AO110" i="9" s="1"/>
  <c r="Y111" i="9" l="1"/>
  <c r="Y110" i="9" s="1"/>
  <c r="Z110" i="9"/>
  <c r="T110" i="9"/>
  <c r="AN111" i="9"/>
  <c r="AN110" i="9" s="1"/>
  <c r="AC112" i="9"/>
  <c r="AD111" i="9"/>
  <c r="AD110" i="9" s="1"/>
  <c r="AH111" i="9"/>
  <c r="AH110" i="9" s="1"/>
  <c r="AP111" i="9"/>
  <c r="AP110" i="9" s="1"/>
  <c r="AC111" i="9" l="1"/>
  <c r="AC110" i="9" s="1"/>
  <c r="AR111" i="9"/>
  <c r="AR110" i="9" s="1"/>
  <c r="AM111" i="9"/>
  <c r="AQ111" i="9" l="1"/>
  <c r="AQ110" i="9" s="1"/>
  <c r="AM110" i="9"/>
  <c r="V114" i="9" l="1"/>
  <c r="X114" i="9" s="1"/>
  <c r="Q114" i="9"/>
  <c r="S114" i="9" s="1"/>
  <c r="M114" i="9"/>
  <c r="J114" i="9"/>
  <c r="E114" i="9"/>
  <c r="V109" i="9"/>
  <c r="X109" i="9" s="1"/>
  <c r="Q109" i="9"/>
  <c r="J109" i="9"/>
  <c r="E109" i="9"/>
  <c r="G109" i="9" s="1"/>
  <c r="AR108" i="9"/>
  <c r="AD108" i="9"/>
  <c r="V108" i="9"/>
  <c r="S108" i="9"/>
  <c r="P108" i="9"/>
  <c r="J108" i="9"/>
  <c r="K108" i="9" s="1"/>
  <c r="AR104" i="9"/>
  <c r="AD104" i="9"/>
  <c r="V104" i="9"/>
  <c r="X104" i="9" s="1"/>
  <c r="Y104" i="9" s="1"/>
  <c r="Q104" i="9"/>
  <c r="P104" i="9"/>
  <c r="M104" i="9"/>
  <c r="J104" i="9"/>
  <c r="K104" i="9" s="1"/>
  <c r="E104" i="9"/>
  <c r="F104" i="9" s="1"/>
  <c r="AR103" i="9"/>
  <c r="AD103" i="9"/>
  <c r="V103" i="9"/>
  <c r="X103" i="9" s="1"/>
  <c r="Y103" i="9" s="1"/>
  <c r="Q103" i="9"/>
  <c r="S103" i="9" s="1"/>
  <c r="P103" i="9"/>
  <c r="P102" i="9" s="1"/>
  <c r="M103" i="9"/>
  <c r="M102" i="9" s="1"/>
  <c r="J103" i="9"/>
  <c r="K103" i="9" s="1"/>
  <c r="K102" i="9" s="1"/>
  <c r="E103" i="9"/>
  <c r="E102" i="9" s="1"/>
  <c r="AR102" i="9"/>
  <c r="AN102" i="9"/>
  <c r="AI102" i="9"/>
  <c r="Z102" i="9"/>
  <c r="U102" i="9"/>
  <c r="L102" i="9"/>
  <c r="H102" i="9"/>
  <c r="G102" i="9"/>
  <c r="C102" i="9"/>
  <c r="AR101" i="9"/>
  <c r="AD101" i="9"/>
  <c r="V101" i="9"/>
  <c r="P101" i="9"/>
  <c r="M101" i="9"/>
  <c r="J101" i="9"/>
  <c r="K101" i="9" s="1"/>
  <c r="E101" i="9"/>
  <c r="F101" i="9" s="1"/>
  <c r="AR100" i="9"/>
  <c r="AL100" i="9"/>
  <c r="AG100" i="9"/>
  <c r="AH100" i="9" s="1"/>
  <c r="AD100" i="9"/>
  <c r="X100" i="9"/>
  <c r="V100" i="9"/>
  <c r="AJ100" i="9" s="1"/>
  <c r="S100" i="9"/>
  <c r="T100" i="9" s="1"/>
  <c r="Q100" i="9"/>
  <c r="AE100" i="9" s="1"/>
  <c r="P100" i="9"/>
  <c r="N100" i="9"/>
  <c r="M100" i="9"/>
  <c r="K100" i="9"/>
  <c r="I100" i="9"/>
  <c r="F100" i="9"/>
  <c r="AR99" i="9"/>
  <c r="AD99" i="9"/>
  <c r="V99" i="9"/>
  <c r="AJ99" i="9" s="1"/>
  <c r="AL99" i="9" s="1"/>
  <c r="AM99" i="9" s="1"/>
  <c r="Q99" i="9"/>
  <c r="P99" i="9"/>
  <c r="M99" i="9"/>
  <c r="J99" i="9"/>
  <c r="K99" i="9" s="1"/>
  <c r="E99" i="9"/>
  <c r="F99" i="9" s="1"/>
  <c r="AR98" i="9"/>
  <c r="AD98" i="9"/>
  <c r="X98" i="9"/>
  <c r="Y98" i="9" s="1"/>
  <c r="P98" i="9"/>
  <c r="M98" i="9"/>
  <c r="J98" i="9"/>
  <c r="K98" i="9" s="1"/>
  <c r="E98" i="9"/>
  <c r="F98" i="9" s="1"/>
  <c r="AR97" i="9"/>
  <c r="AD97" i="9"/>
  <c r="V97" i="9"/>
  <c r="X97" i="9" s="1"/>
  <c r="Y97" i="9" s="1"/>
  <c r="Q97" i="9"/>
  <c r="P97" i="9"/>
  <c r="M97" i="9"/>
  <c r="J97" i="9"/>
  <c r="K97" i="9" s="1"/>
  <c r="E97" i="9"/>
  <c r="F97" i="9" s="1"/>
  <c r="AR94" i="9"/>
  <c r="AD94" i="9"/>
  <c r="V94" i="9"/>
  <c r="AJ94" i="9" s="1"/>
  <c r="AL94" i="9" s="1"/>
  <c r="AM94" i="9" s="1"/>
  <c r="Q94" i="9"/>
  <c r="P94" i="9"/>
  <c r="M94" i="9"/>
  <c r="J94" i="9"/>
  <c r="K94" i="9" s="1"/>
  <c r="E94" i="9"/>
  <c r="F94" i="9" s="1"/>
  <c r="AR95" i="9"/>
  <c r="AD95" i="9"/>
  <c r="AJ95" i="9"/>
  <c r="AL95" i="9" s="1"/>
  <c r="AM95" i="9" s="1"/>
  <c r="AE95" i="9"/>
  <c r="P95" i="9"/>
  <c r="M95" i="9"/>
  <c r="J95" i="9"/>
  <c r="K95" i="9" s="1"/>
  <c r="E95" i="9"/>
  <c r="F95" i="9" s="1"/>
  <c r="AR96" i="9"/>
  <c r="AD96" i="9"/>
  <c r="V96" i="9"/>
  <c r="AJ96" i="9" s="1"/>
  <c r="AL96" i="9" s="1"/>
  <c r="AM96" i="9" s="1"/>
  <c r="Q96" i="9"/>
  <c r="AE96" i="9" s="1"/>
  <c r="P96" i="9"/>
  <c r="M96" i="9"/>
  <c r="J96" i="9"/>
  <c r="K96" i="9" s="1"/>
  <c r="E96" i="9"/>
  <c r="V91" i="9"/>
  <c r="Q91" i="9"/>
  <c r="AE91" i="9" s="1"/>
  <c r="AG91" i="9" s="1"/>
  <c r="M91" i="9"/>
  <c r="J91" i="9"/>
  <c r="E91" i="9"/>
  <c r="V90" i="9"/>
  <c r="AJ90" i="9" s="1"/>
  <c r="AL90" i="9" s="1"/>
  <c r="AN90" i="9" s="1"/>
  <c r="Q90" i="9"/>
  <c r="AE90" i="9" s="1"/>
  <c r="M90" i="9"/>
  <c r="J90" i="9"/>
  <c r="E90" i="9"/>
  <c r="V89" i="9"/>
  <c r="X89" i="9" s="1"/>
  <c r="Z89" i="9" s="1"/>
  <c r="Q89" i="9"/>
  <c r="AE89" i="9" s="1"/>
  <c r="M89" i="9"/>
  <c r="J89" i="9"/>
  <c r="L89" i="9" s="1"/>
  <c r="E89" i="9"/>
  <c r="V92" i="9"/>
  <c r="AJ92" i="9" s="1"/>
  <c r="AL92" i="9" s="1"/>
  <c r="Q92" i="9"/>
  <c r="AE92" i="9" s="1"/>
  <c r="M92" i="9"/>
  <c r="J92" i="9"/>
  <c r="L92" i="9" s="1"/>
  <c r="E92" i="9"/>
  <c r="G92" i="9" s="1"/>
  <c r="H88" i="9"/>
  <c r="C88" i="9"/>
  <c r="AR76" i="9"/>
  <c r="AD76" i="9"/>
  <c r="V76" i="9"/>
  <c r="X76" i="9" s="1"/>
  <c r="Y76" i="9" s="1"/>
  <c r="Q76" i="9"/>
  <c r="S76" i="9" s="1"/>
  <c r="P76" i="9"/>
  <c r="M76" i="9"/>
  <c r="J76" i="9"/>
  <c r="K76" i="9" s="1"/>
  <c r="E76" i="9"/>
  <c r="AR72" i="9"/>
  <c r="AD72" i="9"/>
  <c r="V72" i="9"/>
  <c r="AJ72" i="9" s="1"/>
  <c r="AL72" i="9" s="1"/>
  <c r="AM72" i="9" s="1"/>
  <c r="Q72" i="9"/>
  <c r="P72" i="9"/>
  <c r="M72" i="9"/>
  <c r="J72" i="9"/>
  <c r="K72" i="9" s="1"/>
  <c r="E72" i="9"/>
  <c r="AR70" i="9"/>
  <c r="AD70" i="9"/>
  <c r="V70" i="9"/>
  <c r="X70" i="9" s="1"/>
  <c r="Q70" i="9"/>
  <c r="S70" i="9" s="1"/>
  <c r="T70" i="9" s="1"/>
  <c r="P70" i="9"/>
  <c r="M70" i="9"/>
  <c r="J70" i="9"/>
  <c r="K70" i="9" s="1"/>
  <c r="E70" i="9"/>
  <c r="AR68" i="9"/>
  <c r="AD68" i="9"/>
  <c r="V68" i="9"/>
  <c r="AJ68" i="9" s="1"/>
  <c r="AL68" i="9" s="1"/>
  <c r="AM68" i="9" s="1"/>
  <c r="Q68" i="9"/>
  <c r="P68" i="9"/>
  <c r="M68" i="9"/>
  <c r="J68" i="9"/>
  <c r="K68" i="9" s="1"/>
  <c r="E68" i="9"/>
  <c r="AR87" i="9"/>
  <c r="AD87" i="9"/>
  <c r="V87" i="9"/>
  <c r="Q87" i="9"/>
  <c r="S87" i="9" s="1"/>
  <c r="P87" i="9"/>
  <c r="M87" i="9"/>
  <c r="J87" i="9"/>
  <c r="K87" i="9" s="1"/>
  <c r="E87" i="9"/>
  <c r="V86" i="9"/>
  <c r="Q86" i="9"/>
  <c r="AE86" i="9" s="1"/>
  <c r="AG86" i="9" s="1"/>
  <c r="M86" i="9"/>
  <c r="J86" i="9"/>
  <c r="K86" i="9" s="1"/>
  <c r="E86" i="9"/>
  <c r="AR85" i="9"/>
  <c r="AD85" i="9"/>
  <c r="V85" i="9"/>
  <c r="Q85" i="9"/>
  <c r="AE85" i="9" s="1"/>
  <c r="AG85" i="9" s="1"/>
  <c r="P85" i="9"/>
  <c r="M85" i="9"/>
  <c r="J85" i="9"/>
  <c r="E85" i="9"/>
  <c r="F85" i="9" s="1"/>
  <c r="AN84" i="9"/>
  <c r="AN67" i="9" s="1"/>
  <c r="AI84" i="9"/>
  <c r="AI67" i="9" s="1"/>
  <c r="Z84" i="9"/>
  <c r="Z67" i="9" s="1"/>
  <c r="V84" i="9"/>
  <c r="AJ84" i="9" s="1"/>
  <c r="AL84" i="9" s="1"/>
  <c r="U84" i="9"/>
  <c r="U67" i="9" s="1"/>
  <c r="Q84" i="9"/>
  <c r="AE84" i="9" s="1"/>
  <c r="M84" i="9"/>
  <c r="L84" i="9"/>
  <c r="L67" i="9" s="1"/>
  <c r="J84" i="9"/>
  <c r="G84" i="9"/>
  <c r="G67" i="9" s="1"/>
  <c r="E84" i="9"/>
  <c r="AR83" i="9"/>
  <c r="AD83" i="9"/>
  <c r="V83" i="9"/>
  <c r="AJ83" i="9" s="1"/>
  <c r="AL83" i="9" s="1"/>
  <c r="AM83" i="9" s="1"/>
  <c r="Q83" i="9"/>
  <c r="P83" i="9"/>
  <c r="M83" i="9"/>
  <c r="J83" i="9"/>
  <c r="K83" i="9" s="1"/>
  <c r="E83" i="9"/>
  <c r="AR82" i="9"/>
  <c r="AD82" i="9"/>
  <c r="V82" i="9"/>
  <c r="X82" i="9" s="1"/>
  <c r="Y82" i="9" s="1"/>
  <c r="Q82" i="9"/>
  <c r="S82" i="9" s="1"/>
  <c r="P82" i="9"/>
  <c r="M82" i="9"/>
  <c r="J82" i="9"/>
  <c r="K82" i="9" s="1"/>
  <c r="E82" i="9"/>
  <c r="AR81" i="9"/>
  <c r="AD81" i="9"/>
  <c r="V81" i="9"/>
  <c r="X81" i="9" s="1"/>
  <c r="Y81" i="9" s="1"/>
  <c r="Q81" i="9"/>
  <c r="S81" i="9" s="1"/>
  <c r="T81" i="9" s="1"/>
  <c r="P81" i="9"/>
  <c r="M81" i="9"/>
  <c r="J81" i="9"/>
  <c r="K81" i="9" s="1"/>
  <c r="E81" i="9"/>
  <c r="AR80" i="9"/>
  <c r="AD80" i="9"/>
  <c r="V80" i="9"/>
  <c r="AJ80" i="9" s="1"/>
  <c r="AL80" i="9" s="1"/>
  <c r="AM80" i="9" s="1"/>
  <c r="Q80" i="9"/>
  <c r="P80" i="9"/>
  <c r="M80" i="9"/>
  <c r="J80" i="9"/>
  <c r="K80" i="9" s="1"/>
  <c r="E80" i="9"/>
  <c r="AR79" i="9"/>
  <c r="AD79" i="9"/>
  <c r="V79" i="9"/>
  <c r="AJ79" i="9" s="1"/>
  <c r="AL79" i="9" s="1"/>
  <c r="AM79" i="9" s="1"/>
  <c r="Q79" i="9"/>
  <c r="S79" i="9" s="1"/>
  <c r="T79" i="9" s="1"/>
  <c r="P79" i="9"/>
  <c r="M79" i="9"/>
  <c r="J79" i="9"/>
  <c r="K79" i="9" s="1"/>
  <c r="E79" i="9"/>
  <c r="AR78" i="9"/>
  <c r="AD78" i="9"/>
  <c r="V78" i="9"/>
  <c r="AJ78" i="9" s="1"/>
  <c r="AL78" i="9" s="1"/>
  <c r="AM78" i="9" s="1"/>
  <c r="Q78" i="9"/>
  <c r="S78" i="9" s="1"/>
  <c r="P78" i="9"/>
  <c r="M78" i="9"/>
  <c r="J78" i="9"/>
  <c r="K78" i="9" s="1"/>
  <c r="E78" i="9"/>
  <c r="AR77" i="9"/>
  <c r="AD77" i="9"/>
  <c r="V77" i="9"/>
  <c r="X77" i="9" s="1"/>
  <c r="Y77" i="9" s="1"/>
  <c r="Q77" i="9"/>
  <c r="P77" i="9"/>
  <c r="M77" i="9"/>
  <c r="J77" i="9"/>
  <c r="K77" i="9" s="1"/>
  <c r="E77" i="9"/>
  <c r="AR75" i="9"/>
  <c r="AD75" i="9"/>
  <c r="V75" i="9"/>
  <c r="AJ75" i="9" s="1"/>
  <c r="AL75" i="9" s="1"/>
  <c r="AM75" i="9" s="1"/>
  <c r="Q75" i="9"/>
  <c r="S75" i="9" s="1"/>
  <c r="P75" i="9"/>
  <c r="M75" i="9"/>
  <c r="J75" i="9"/>
  <c r="K75" i="9" s="1"/>
  <c r="E75" i="9"/>
  <c r="AR74" i="9"/>
  <c r="AD74" i="9"/>
  <c r="V74" i="9"/>
  <c r="Q74" i="9"/>
  <c r="S74" i="9" s="1"/>
  <c r="T74" i="9" s="1"/>
  <c r="P74" i="9"/>
  <c r="M74" i="9"/>
  <c r="J74" i="9"/>
  <c r="K74" i="9" s="1"/>
  <c r="E74" i="9"/>
  <c r="AR73" i="9"/>
  <c r="AD73" i="9"/>
  <c r="V73" i="9"/>
  <c r="AJ73" i="9" s="1"/>
  <c r="AL73" i="9" s="1"/>
  <c r="AM73" i="9" s="1"/>
  <c r="Q73" i="9"/>
  <c r="AE73" i="9" s="1"/>
  <c r="P73" i="9"/>
  <c r="M73" i="9"/>
  <c r="J73" i="9"/>
  <c r="K73" i="9" s="1"/>
  <c r="E73" i="9"/>
  <c r="AR71" i="9"/>
  <c r="AD71" i="9"/>
  <c r="V71" i="9"/>
  <c r="Q71" i="9"/>
  <c r="P71" i="9"/>
  <c r="M71" i="9"/>
  <c r="J71" i="9"/>
  <c r="K71" i="9" s="1"/>
  <c r="E71" i="9"/>
  <c r="AR69" i="9"/>
  <c r="AD69" i="9"/>
  <c r="V69" i="9"/>
  <c r="Q69" i="9"/>
  <c r="P69" i="9"/>
  <c r="M69" i="9"/>
  <c r="J69" i="9"/>
  <c r="E69" i="9"/>
  <c r="AR66" i="9"/>
  <c r="AD66" i="9"/>
  <c r="V66" i="9"/>
  <c r="AJ66" i="9" s="1"/>
  <c r="AL66" i="9" s="1"/>
  <c r="AM66" i="9" s="1"/>
  <c r="Q66" i="9"/>
  <c r="S66" i="9" s="1"/>
  <c r="P66" i="9"/>
  <c r="M66" i="9"/>
  <c r="J66" i="9"/>
  <c r="K66" i="9" s="1"/>
  <c r="E66" i="9"/>
  <c r="AR65" i="9"/>
  <c r="AD65" i="9"/>
  <c r="V65" i="9"/>
  <c r="Q65" i="9"/>
  <c r="S65" i="9" s="1"/>
  <c r="T65" i="9" s="1"/>
  <c r="P65" i="9"/>
  <c r="M65" i="9"/>
  <c r="J65" i="9"/>
  <c r="K65" i="9" s="1"/>
  <c r="E65" i="9"/>
  <c r="AR64" i="9"/>
  <c r="AD64" i="9"/>
  <c r="V64" i="9"/>
  <c r="AJ64" i="9" s="1"/>
  <c r="AL64" i="9" s="1"/>
  <c r="AM64" i="9" s="1"/>
  <c r="Q64" i="9"/>
  <c r="S64" i="9" s="1"/>
  <c r="P64" i="9"/>
  <c r="M64" i="9"/>
  <c r="J64" i="9"/>
  <c r="K64" i="9" s="1"/>
  <c r="E64" i="9"/>
  <c r="AR63" i="9"/>
  <c r="AD63" i="9"/>
  <c r="V63" i="9"/>
  <c r="Q63" i="9"/>
  <c r="S63" i="9" s="1"/>
  <c r="T63" i="9" s="1"/>
  <c r="P63" i="9"/>
  <c r="M63" i="9"/>
  <c r="J63" i="9"/>
  <c r="K63" i="9" s="1"/>
  <c r="E63" i="9"/>
  <c r="AR62" i="9"/>
  <c r="AD62" i="9"/>
  <c r="V62" i="9"/>
  <c r="AJ62" i="9" s="1"/>
  <c r="AL62" i="9" s="1"/>
  <c r="AM62" i="9" s="1"/>
  <c r="Q62" i="9"/>
  <c r="S62" i="9" s="1"/>
  <c r="P62" i="9"/>
  <c r="M62" i="9"/>
  <c r="J62" i="9"/>
  <c r="K62" i="9" s="1"/>
  <c r="E62" i="9"/>
  <c r="AR61" i="9"/>
  <c r="AD61" i="9"/>
  <c r="V61" i="9"/>
  <c r="AJ61" i="9" s="1"/>
  <c r="AL61" i="9" s="1"/>
  <c r="AM61" i="9" s="1"/>
  <c r="Q61" i="9"/>
  <c r="S61" i="9" s="1"/>
  <c r="P61" i="9"/>
  <c r="M61" i="9"/>
  <c r="J61" i="9"/>
  <c r="K61" i="9" s="1"/>
  <c r="E61" i="9"/>
  <c r="AR60" i="9"/>
  <c r="AD60" i="9"/>
  <c r="V60" i="9"/>
  <c r="AJ60" i="9" s="1"/>
  <c r="AL60" i="9" s="1"/>
  <c r="AM60" i="9" s="1"/>
  <c r="Q60" i="9"/>
  <c r="S60" i="9" s="1"/>
  <c r="T60" i="9" s="1"/>
  <c r="P60" i="9"/>
  <c r="M60" i="9"/>
  <c r="J60" i="9"/>
  <c r="K60" i="9" s="1"/>
  <c r="E60" i="9"/>
  <c r="AR59" i="9"/>
  <c r="AD59" i="9"/>
  <c r="V59" i="9"/>
  <c r="AJ59" i="9" s="1"/>
  <c r="AL59" i="9" s="1"/>
  <c r="AM59" i="9" s="1"/>
  <c r="Q59" i="9"/>
  <c r="S59" i="9" s="1"/>
  <c r="P59" i="9"/>
  <c r="M59" i="9"/>
  <c r="J59" i="9"/>
  <c r="K59" i="9" s="1"/>
  <c r="E59" i="9"/>
  <c r="AR58" i="9"/>
  <c r="AD58" i="9"/>
  <c r="V58" i="9"/>
  <c r="AJ58" i="9" s="1"/>
  <c r="AL58" i="9" s="1"/>
  <c r="AM58" i="9" s="1"/>
  <c r="Q58" i="9"/>
  <c r="S58" i="9" s="1"/>
  <c r="T58" i="9" s="1"/>
  <c r="P58" i="9"/>
  <c r="M58" i="9"/>
  <c r="J58" i="9"/>
  <c r="K58" i="9" s="1"/>
  <c r="E58" i="9"/>
  <c r="AR57" i="9"/>
  <c r="AD57" i="9"/>
  <c r="V57" i="9"/>
  <c r="AJ57" i="9" s="1"/>
  <c r="AL57" i="9" s="1"/>
  <c r="AM57" i="9" s="1"/>
  <c r="Q57" i="9"/>
  <c r="S57" i="9" s="1"/>
  <c r="P57" i="9"/>
  <c r="M57" i="9"/>
  <c r="J57" i="9"/>
  <c r="K57" i="9" s="1"/>
  <c r="E57" i="9"/>
  <c r="AR56" i="9"/>
  <c r="AD56" i="9"/>
  <c r="V56" i="9"/>
  <c r="AJ56" i="9" s="1"/>
  <c r="AL56" i="9" s="1"/>
  <c r="AM56" i="9" s="1"/>
  <c r="Q56" i="9"/>
  <c r="S56" i="9" s="1"/>
  <c r="T56" i="9" s="1"/>
  <c r="P56" i="9"/>
  <c r="M56" i="9"/>
  <c r="J56" i="9"/>
  <c r="K56" i="9" s="1"/>
  <c r="E56" i="9"/>
  <c r="AR55" i="9"/>
  <c r="AD55" i="9"/>
  <c r="V55" i="9"/>
  <c r="AJ55" i="9" s="1"/>
  <c r="AL55" i="9" s="1"/>
  <c r="AM55" i="9" s="1"/>
  <c r="Q55" i="9"/>
  <c r="S55" i="9" s="1"/>
  <c r="P55" i="9"/>
  <c r="M55" i="9"/>
  <c r="J55" i="9"/>
  <c r="K55" i="9" s="1"/>
  <c r="E55" i="9"/>
  <c r="AR54" i="9"/>
  <c r="AD54" i="9"/>
  <c r="V54" i="9"/>
  <c r="AJ54" i="9" s="1"/>
  <c r="AL54" i="9" s="1"/>
  <c r="AM54" i="9" s="1"/>
  <c r="Q54" i="9"/>
  <c r="S54" i="9" s="1"/>
  <c r="T54" i="9" s="1"/>
  <c r="P54" i="9"/>
  <c r="M54" i="9"/>
  <c r="J54" i="9"/>
  <c r="K54" i="9" s="1"/>
  <c r="E54" i="9"/>
  <c r="AR53" i="9"/>
  <c r="AD53" i="9"/>
  <c r="V53" i="9"/>
  <c r="AJ53" i="9" s="1"/>
  <c r="AL53" i="9" s="1"/>
  <c r="AM53" i="9" s="1"/>
  <c r="Q53" i="9"/>
  <c r="S53" i="9" s="1"/>
  <c r="P53" i="9"/>
  <c r="M53" i="9"/>
  <c r="J53" i="9"/>
  <c r="K53" i="9" s="1"/>
  <c r="E53" i="9"/>
  <c r="AR52" i="9"/>
  <c r="AD52" i="9"/>
  <c r="V52" i="9"/>
  <c r="AJ52" i="9" s="1"/>
  <c r="AL52" i="9" s="1"/>
  <c r="AM52" i="9" s="1"/>
  <c r="Q52" i="9"/>
  <c r="S52" i="9" s="1"/>
  <c r="T52" i="9" s="1"/>
  <c r="P52" i="9"/>
  <c r="M52" i="9"/>
  <c r="J52" i="9"/>
  <c r="K52" i="9" s="1"/>
  <c r="E52" i="9"/>
  <c r="AR51" i="9"/>
  <c r="AD51" i="9"/>
  <c r="V51" i="9"/>
  <c r="AJ51" i="9" s="1"/>
  <c r="AL51" i="9" s="1"/>
  <c r="AM51" i="9" s="1"/>
  <c r="Q51" i="9"/>
  <c r="S51" i="9" s="1"/>
  <c r="P51" i="9"/>
  <c r="M51" i="9"/>
  <c r="J51" i="9"/>
  <c r="K51" i="9" s="1"/>
  <c r="E51" i="9"/>
  <c r="AR50" i="9"/>
  <c r="AD50" i="9"/>
  <c r="V50" i="9"/>
  <c r="AJ50" i="9" s="1"/>
  <c r="AL50" i="9" s="1"/>
  <c r="AM50" i="9" s="1"/>
  <c r="Q50" i="9"/>
  <c r="S50" i="9" s="1"/>
  <c r="T50" i="9" s="1"/>
  <c r="P50" i="9"/>
  <c r="M50" i="9"/>
  <c r="J50" i="9"/>
  <c r="K50" i="9" s="1"/>
  <c r="E50" i="9"/>
  <c r="AR49" i="9"/>
  <c r="AD49" i="9"/>
  <c r="V49" i="9"/>
  <c r="AJ49" i="9" s="1"/>
  <c r="AL49" i="9" s="1"/>
  <c r="AM49" i="9" s="1"/>
  <c r="Q49" i="9"/>
  <c r="S49" i="9" s="1"/>
  <c r="P49" i="9"/>
  <c r="M49" i="9"/>
  <c r="J49" i="9"/>
  <c r="K49" i="9" s="1"/>
  <c r="E49" i="9"/>
  <c r="AR48" i="9"/>
  <c r="AD48" i="9"/>
  <c r="V48" i="9"/>
  <c r="AJ48" i="9" s="1"/>
  <c r="AL48" i="9" s="1"/>
  <c r="AM48" i="9" s="1"/>
  <c r="Q48" i="9"/>
  <c r="S48" i="9" s="1"/>
  <c r="T48" i="9" s="1"/>
  <c r="P48" i="9"/>
  <c r="M48" i="9"/>
  <c r="J48" i="9"/>
  <c r="K48" i="9" s="1"/>
  <c r="E48" i="9"/>
  <c r="AR47" i="9"/>
  <c r="AD47" i="9"/>
  <c r="V47" i="9"/>
  <c r="AJ47" i="9" s="1"/>
  <c r="AL47" i="9" s="1"/>
  <c r="AM47" i="9" s="1"/>
  <c r="Q47" i="9"/>
  <c r="S47" i="9" s="1"/>
  <c r="P47" i="9"/>
  <c r="M47" i="9"/>
  <c r="J47" i="9"/>
  <c r="K47" i="9" s="1"/>
  <c r="E47" i="9"/>
  <c r="AN46" i="9"/>
  <c r="AI46" i="9"/>
  <c r="Z46" i="9"/>
  <c r="U46" i="9"/>
  <c r="L46" i="9"/>
  <c r="H46" i="9"/>
  <c r="G46" i="9"/>
  <c r="C46" i="9"/>
  <c r="AR43" i="9"/>
  <c r="AD43" i="9"/>
  <c r="V43" i="9"/>
  <c r="AJ43" i="9" s="1"/>
  <c r="AL43" i="9" s="1"/>
  <c r="AM43" i="9" s="1"/>
  <c r="Q43" i="9"/>
  <c r="P43" i="9"/>
  <c r="M43" i="9"/>
  <c r="J43" i="9"/>
  <c r="K43" i="9" s="1"/>
  <c r="E43" i="9"/>
  <c r="V42" i="9"/>
  <c r="X42" i="9" s="1"/>
  <c r="Z42" i="9" s="1"/>
  <c r="AG42" i="9"/>
  <c r="M42" i="9"/>
  <c r="J42" i="9"/>
  <c r="L42" i="9" s="1"/>
  <c r="K42" i="9" s="1"/>
  <c r="E42" i="9"/>
  <c r="AQ41" i="9"/>
  <c r="AC41" i="9"/>
  <c r="V41" i="9"/>
  <c r="X41" i="9" s="1"/>
  <c r="Z41" i="9" s="1"/>
  <c r="O41" i="9"/>
  <c r="M41" i="9"/>
  <c r="J41" i="9"/>
  <c r="L41" i="9" s="1"/>
  <c r="E41" i="9"/>
  <c r="V40" i="9"/>
  <c r="X40" i="9" s="1"/>
  <c r="M40" i="9"/>
  <c r="J40" i="9"/>
  <c r="L40" i="9" s="1"/>
  <c r="E40" i="9"/>
  <c r="G40" i="9" s="1"/>
  <c r="V39" i="9"/>
  <c r="S39" i="9"/>
  <c r="M39" i="9"/>
  <c r="J39" i="9"/>
  <c r="E39" i="9"/>
  <c r="V38" i="9"/>
  <c r="X38" i="9" s="1"/>
  <c r="M38" i="9"/>
  <c r="J38" i="9"/>
  <c r="E38" i="9"/>
  <c r="H37" i="9"/>
  <c r="C37" i="9"/>
  <c r="AR36" i="9"/>
  <c r="AD36" i="9"/>
  <c r="V36" i="9"/>
  <c r="X36" i="9" s="1"/>
  <c r="Y36" i="9" s="1"/>
  <c r="Q36" i="9"/>
  <c r="P36" i="9"/>
  <c r="M36" i="9"/>
  <c r="J36" i="9"/>
  <c r="K36" i="9" s="1"/>
  <c r="E36" i="9"/>
  <c r="F36" i="9" s="1"/>
  <c r="AR35" i="9"/>
  <c r="AD35" i="9"/>
  <c r="V35" i="9"/>
  <c r="X35" i="9" s="1"/>
  <c r="Q35" i="9"/>
  <c r="AE35" i="9" s="1"/>
  <c r="AG35" i="9" s="1"/>
  <c r="P35" i="9"/>
  <c r="M35" i="9"/>
  <c r="J35" i="9"/>
  <c r="K35" i="9" s="1"/>
  <c r="E35" i="9"/>
  <c r="F35" i="9" s="1"/>
  <c r="AN34" i="9"/>
  <c r="AI34" i="9"/>
  <c r="Z34" i="9"/>
  <c r="U34" i="9"/>
  <c r="L34" i="9"/>
  <c r="H34" i="9"/>
  <c r="G34" i="9"/>
  <c r="C34" i="9"/>
  <c r="AR33" i="9"/>
  <c r="AD33" i="9"/>
  <c r="V33" i="9"/>
  <c r="AJ33" i="9" s="1"/>
  <c r="AL33" i="9" s="1"/>
  <c r="AM33" i="9" s="1"/>
  <c r="Q33" i="9"/>
  <c r="S33" i="9" s="1"/>
  <c r="T33" i="9" s="1"/>
  <c r="P33" i="9"/>
  <c r="M33" i="9"/>
  <c r="J33" i="9"/>
  <c r="K33" i="9" s="1"/>
  <c r="E33" i="9"/>
  <c r="AN31" i="9"/>
  <c r="Z31" i="9"/>
  <c r="V32" i="9"/>
  <c r="U31" i="9"/>
  <c r="Q32" i="9"/>
  <c r="M32" i="9"/>
  <c r="L31" i="9"/>
  <c r="J32" i="9"/>
  <c r="G31" i="9"/>
  <c r="E32" i="9"/>
  <c r="H31" i="9"/>
  <c r="C31" i="9"/>
  <c r="AR30" i="9"/>
  <c r="AD30" i="9"/>
  <c r="V30" i="9"/>
  <c r="X30" i="9" s="1"/>
  <c r="Y30" i="9" s="1"/>
  <c r="Q30" i="9"/>
  <c r="P30" i="9"/>
  <c r="M30" i="9"/>
  <c r="J30" i="9"/>
  <c r="K30" i="9" s="1"/>
  <c r="E30" i="9"/>
  <c r="AR29" i="9"/>
  <c r="AD29" i="9"/>
  <c r="V29" i="9"/>
  <c r="X29" i="9" s="1"/>
  <c r="Y29" i="9" s="1"/>
  <c r="Q29" i="9"/>
  <c r="AE29" i="9" s="1"/>
  <c r="AG29" i="9" s="1"/>
  <c r="P29" i="9"/>
  <c r="M29" i="9"/>
  <c r="J29" i="9"/>
  <c r="K29" i="9" s="1"/>
  <c r="E29" i="9"/>
  <c r="AN28" i="9"/>
  <c r="AN27" i="9" s="1"/>
  <c r="AI28" i="9"/>
  <c r="Z28" i="9"/>
  <c r="Z27" i="9" s="1"/>
  <c r="V28" i="9"/>
  <c r="AJ28" i="9" s="1"/>
  <c r="AL28" i="9" s="1"/>
  <c r="U28" i="9"/>
  <c r="Q28" i="9"/>
  <c r="AE28" i="9" s="1"/>
  <c r="M28" i="9"/>
  <c r="J28" i="9"/>
  <c r="G27" i="9"/>
  <c r="E28" i="9"/>
  <c r="H27" i="9"/>
  <c r="C27" i="9"/>
  <c r="C21" i="9" s="1"/>
  <c r="AR26" i="9"/>
  <c r="AD26" i="9"/>
  <c r="V26" i="9"/>
  <c r="AJ26" i="9" s="1"/>
  <c r="AL26" i="9" s="1"/>
  <c r="AM26" i="9" s="1"/>
  <c r="Q26" i="9"/>
  <c r="P26" i="9"/>
  <c r="M26" i="9"/>
  <c r="J26" i="9"/>
  <c r="K26" i="9" s="1"/>
  <c r="E26" i="9"/>
  <c r="AR25" i="9"/>
  <c r="AD25" i="9"/>
  <c r="V25" i="9"/>
  <c r="X25" i="9" s="1"/>
  <c r="Q25" i="9"/>
  <c r="S25" i="9" s="1"/>
  <c r="T25" i="9" s="1"/>
  <c r="P25" i="9"/>
  <c r="M25" i="9"/>
  <c r="J25" i="9"/>
  <c r="K25" i="9" s="1"/>
  <c r="E25" i="9"/>
  <c r="AN24" i="9"/>
  <c r="AI24" i="9"/>
  <c r="Z24" i="9"/>
  <c r="U24" i="9"/>
  <c r="L24" i="9"/>
  <c r="H24" i="9"/>
  <c r="G24" i="9"/>
  <c r="AR23" i="9"/>
  <c r="V23" i="9"/>
  <c r="AJ23" i="9" s="1"/>
  <c r="Q23" i="9"/>
  <c r="AE23" i="9" s="1"/>
  <c r="AG23" i="9" s="1"/>
  <c r="M23" i="9"/>
  <c r="J23" i="9"/>
  <c r="E23" i="9"/>
  <c r="AJ101" i="9" l="1"/>
  <c r="AL101" i="9" s="1"/>
  <c r="AM101" i="9" s="1"/>
  <c r="AA101" i="9"/>
  <c r="X108" i="9"/>
  <c r="E67" i="9"/>
  <c r="F108" i="9"/>
  <c r="O108" i="9" s="1"/>
  <c r="N108" i="9"/>
  <c r="M67" i="9"/>
  <c r="K69" i="9"/>
  <c r="J67" i="9"/>
  <c r="AJ69" i="9"/>
  <c r="V67" i="9"/>
  <c r="S69" i="9"/>
  <c r="T69" i="9" s="1"/>
  <c r="Q67" i="9"/>
  <c r="AP100" i="9"/>
  <c r="AR84" i="9"/>
  <c r="AF100" i="9"/>
  <c r="AR28" i="9"/>
  <c r="AR27" i="9" s="1"/>
  <c r="V31" i="9"/>
  <c r="AH23" i="9"/>
  <c r="H21" i="9"/>
  <c r="H20" i="9" s="1"/>
  <c r="V27" i="9"/>
  <c r="AD86" i="9"/>
  <c r="K23" i="9"/>
  <c r="AN21" i="9"/>
  <c r="P28" i="9"/>
  <c r="P27" i="9" s="1"/>
  <c r="AA30" i="9"/>
  <c r="AM84" i="9"/>
  <c r="Z21" i="9"/>
  <c r="F28" i="9"/>
  <c r="K32" i="9"/>
  <c r="K31" i="9" s="1"/>
  <c r="AJ35" i="9"/>
  <c r="AL35" i="9" s="1"/>
  <c r="AP35" i="9" s="1"/>
  <c r="AR86" i="9"/>
  <c r="AD28" i="9"/>
  <c r="AD27" i="9" s="1"/>
  <c r="AD84" i="9"/>
  <c r="AD67" i="9" s="1"/>
  <c r="AJ98" i="9"/>
  <c r="AL98" i="9" s="1"/>
  <c r="AM98" i="9" s="1"/>
  <c r="O98" i="9"/>
  <c r="X68" i="9"/>
  <c r="Y68" i="9" s="1"/>
  <c r="X79" i="9"/>
  <c r="Y79" i="9" s="1"/>
  <c r="AC79" i="9" s="1"/>
  <c r="X53" i="9"/>
  <c r="Y53" i="9" s="1"/>
  <c r="AA36" i="9"/>
  <c r="V34" i="9"/>
  <c r="AJ36" i="9"/>
  <c r="AL36" i="9" s="1"/>
  <c r="AM36" i="9" s="1"/>
  <c r="N33" i="9"/>
  <c r="P32" i="9"/>
  <c r="P31" i="9" s="1"/>
  <c r="AD34" i="9"/>
  <c r="X28" i="9"/>
  <c r="Y28" i="9" s="1"/>
  <c r="Y27" i="9" s="1"/>
  <c r="AD32" i="9"/>
  <c r="AD31" i="9" s="1"/>
  <c r="N23" i="9"/>
  <c r="V24" i="9"/>
  <c r="N25" i="9"/>
  <c r="L27" i="9"/>
  <c r="L21" i="9" s="1"/>
  <c r="AO28" i="9"/>
  <c r="AR32" i="9"/>
  <c r="AR31" i="9" s="1"/>
  <c r="AD46" i="9"/>
  <c r="X73" i="9"/>
  <c r="Y73" i="9" s="1"/>
  <c r="N81" i="9"/>
  <c r="AJ81" i="9"/>
  <c r="AL81" i="9" s="1"/>
  <c r="AM81" i="9" s="1"/>
  <c r="N70" i="9"/>
  <c r="X95" i="9"/>
  <c r="Y95" i="9" s="1"/>
  <c r="O100" i="9"/>
  <c r="X75" i="9"/>
  <c r="Y75" i="9" s="1"/>
  <c r="AJ89" i="9"/>
  <c r="AL89" i="9" s="1"/>
  <c r="AN89" i="9" s="1"/>
  <c r="X26" i="9"/>
  <c r="Y26" i="9" s="1"/>
  <c r="X61" i="9"/>
  <c r="Y61" i="9" s="1"/>
  <c r="X69" i="9"/>
  <c r="X78" i="9"/>
  <c r="Y78" i="9" s="1"/>
  <c r="N84" i="9"/>
  <c r="AJ76" i="9"/>
  <c r="AL76" i="9" s="1"/>
  <c r="AM76" i="9" s="1"/>
  <c r="S92" i="9"/>
  <c r="U92" i="9" s="1"/>
  <c r="M109" i="9"/>
  <c r="AJ114" i="9"/>
  <c r="AL114" i="9" s="1"/>
  <c r="AA41" i="9"/>
  <c r="AJ41" i="9"/>
  <c r="AL41" i="9" s="1"/>
  <c r="AN41" i="9" s="1"/>
  <c r="X57" i="9"/>
  <c r="Y57" i="9" s="1"/>
  <c r="X83" i="9"/>
  <c r="Y83" i="9" s="1"/>
  <c r="AO84" i="9"/>
  <c r="X92" i="9"/>
  <c r="AB92" i="9" s="1"/>
  <c r="S95" i="9"/>
  <c r="T95" i="9" s="1"/>
  <c r="X94" i="9"/>
  <c r="Y94" i="9" s="1"/>
  <c r="AJ109" i="9"/>
  <c r="AL109" i="9" s="1"/>
  <c r="AN109" i="9" s="1"/>
  <c r="N83" i="9"/>
  <c r="N72" i="9"/>
  <c r="N89" i="9"/>
  <c r="P24" i="9"/>
  <c r="X66" i="9"/>
  <c r="Y66" i="9" s="1"/>
  <c r="J27" i="9"/>
  <c r="X34" i="9"/>
  <c r="AR34" i="9"/>
  <c r="P34" i="9"/>
  <c r="X64" i="9"/>
  <c r="Y64" i="9" s="1"/>
  <c r="X84" i="9"/>
  <c r="Y84" i="9" s="1"/>
  <c r="AO92" i="9"/>
  <c r="X90" i="9"/>
  <c r="X96" i="9"/>
  <c r="Y96" i="9" s="1"/>
  <c r="AJ97" i="9"/>
  <c r="AL97" i="9" s="1"/>
  <c r="AM97" i="9" s="1"/>
  <c r="X99" i="9"/>
  <c r="Y99" i="9" s="1"/>
  <c r="X101" i="9"/>
  <c r="Y101" i="9" s="1"/>
  <c r="AA104" i="9"/>
  <c r="AJ104" i="9"/>
  <c r="AL104" i="9" s="1"/>
  <c r="AM104" i="9" s="1"/>
  <c r="AJ108" i="9"/>
  <c r="AE114" i="9"/>
  <c r="AG114" i="9" s="1"/>
  <c r="Y102" i="9"/>
  <c r="M24" i="9"/>
  <c r="AD24" i="9"/>
  <c r="O35" i="9"/>
  <c r="X43" i="9"/>
  <c r="Y43" i="9" s="1"/>
  <c r="P46" i="9"/>
  <c r="X80" i="9"/>
  <c r="Y80" i="9" s="1"/>
  <c r="X72" i="9"/>
  <c r="Y72" i="9" s="1"/>
  <c r="AO90" i="9"/>
  <c r="AG90" i="9"/>
  <c r="AI90" i="9" s="1"/>
  <c r="AR90" i="9" s="1"/>
  <c r="AA91" i="9"/>
  <c r="O95" i="9"/>
  <c r="AA95" i="9"/>
  <c r="F114" i="9"/>
  <c r="V46" i="9"/>
  <c r="V102" i="9"/>
  <c r="AA114" i="9"/>
  <c r="S104" i="9"/>
  <c r="S102" i="9" s="1"/>
  <c r="AE104" i="9"/>
  <c r="N104" i="9"/>
  <c r="O101" i="9"/>
  <c r="O99" i="9"/>
  <c r="S96" i="9"/>
  <c r="G91" i="9"/>
  <c r="F91" i="9" s="1"/>
  <c r="S91" i="9"/>
  <c r="U91" i="9" s="1"/>
  <c r="S90" i="9"/>
  <c r="AA89" i="9"/>
  <c r="M88" i="9"/>
  <c r="T76" i="9"/>
  <c r="AC76" i="9" s="1"/>
  <c r="AB76" i="9"/>
  <c r="N85" i="9"/>
  <c r="AG84" i="9"/>
  <c r="AH84" i="9" s="1"/>
  <c r="H44" i="9"/>
  <c r="Z40" i="9"/>
  <c r="Y40" i="9" s="1"/>
  <c r="M27" i="9"/>
  <c r="AJ40" i="9"/>
  <c r="AL40" i="9" s="1"/>
  <c r="AN40" i="9" s="1"/>
  <c r="AM40" i="9" s="1"/>
  <c r="AG41" i="9"/>
  <c r="N42" i="9"/>
  <c r="AJ42" i="9"/>
  <c r="AL42" i="9" s="1"/>
  <c r="AN42" i="9" s="1"/>
  <c r="X47" i="9"/>
  <c r="AB47" i="9" s="1"/>
  <c r="AR46" i="9"/>
  <c r="X55" i="9"/>
  <c r="Y55" i="9" s="1"/>
  <c r="F81" i="9"/>
  <c r="O81" i="9" s="1"/>
  <c r="N76" i="9"/>
  <c r="F92" i="9"/>
  <c r="N96" i="9"/>
  <c r="N95" i="9"/>
  <c r="O94" i="9"/>
  <c r="N98" i="9"/>
  <c r="J102" i="9"/>
  <c r="N30" i="9"/>
  <c r="Y42" i="9"/>
  <c r="X51" i="9"/>
  <c r="Y51" i="9" s="1"/>
  <c r="X59" i="9"/>
  <c r="Y59" i="9" s="1"/>
  <c r="X62" i="9"/>
  <c r="Y62" i="9" s="1"/>
  <c r="AA64" i="9"/>
  <c r="F84" i="9"/>
  <c r="N68" i="9"/>
  <c r="F70" i="9"/>
  <c r="O70" i="9" s="1"/>
  <c r="K92" i="9"/>
  <c r="G89" i="9"/>
  <c r="P89" i="9" s="1"/>
  <c r="O104" i="9"/>
  <c r="S41" i="9"/>
  <c r="U41" i="9" s="1"/>
  <c r="AD41" i="9" s="1"/>
  <c r="X49" i="9"/>
  <c r="Y49" i="9" s="1"/>
  <c r="AE66" i="9"/>
  <c r="AO66" i="9" s="1"/>
  <c r="K85" i="9"/>
  <c r="O85" i="9" s="1"/>
  <c r="P92" i="9"/>
  <c r="L90" i="9"/>
  <c r="K90" i="9" s="1"/>
  <c r="O97" i="9"/>
  <c r="AE64" i="9"/>
  <c r="AG64" i="9" s="1"/>
  <c r="AP64" i="9" s="1"/>
  <c r="AE62" i="9"/>
  <c r="AO62" i="9" s="1"/>
  <c r="C44" i="9"/>
  <c r="E24" i="9"/>
  <c r="M37" i="9"/>
  <c r="AG39" i="9"/>
  <c r="T78" i="9"/>
  <c r="J24" i="9"/>
  <c r="N26" i="9"/>
  <c r="AE30" i="9"/>
  <c r="AG30" i="9" s="1"/>
  <c r="L38" i="9"/>
  <c r="K38" i="9" s="1"/>
  <c r="P40" i="9"/>
  <c r="N40" i="9"/>
  <c r="AA75" i="9"/>
  <c r="S84" i="9"/>
  <c r="F25" i="9"/>
  <c r="O25" i="9" s="1"/>
  <c r="F30" i="9"/>
  <c r="O30" i="9" s="1"/>
  <c r="S35" i="9"/>
  <c r="T35" i="9" s="1"/>
  <c r="K40" i="9"/>
  <c r="S40" i="9"/>
  <c r="AB40" i="9" s="1"/>
  <c r="S46" i="9"/>
  <c r="AA74" i="9"/>
  <c r="AE75" i="9"/>
  <c r="AG75" i="9" s="1"/>
  <c r="S85" i="9"/>
  <c r="T85" i="9" s="1"/>
  <c r="AR24" i="9"/>
  <c r="N29" i="9"/>
  <c r="K34" i="9"/>
  <c r="J37" i="9"/>
  <c r="AA62" i="9"/>
  <c r="AA66" i="9"/>
  <c r="E34" i="9"/>
  <c r="N35" i="9"/>
  <c r="E31" i="9"/>
  <c r="Q31" i="9"/>
  <c r="F33" i="9"/>
  <c r="O33" i="9" s="1"/>
  <c r="C20" i="9"/>
  <c r="F32" i="9"/>
  <c r="S30" i="9"/>
  <c r="AB30" i="9" s="1"/>
  <c r="E27" i="9"/>
  <c r="AA29" i="9"/>
  <c r="S29" i="9"/>
  <c r="AB29" i="9" s="1"/>
  <c r="F29" i="9"/>
  <c r="O29" i="9" s="1"/>
  <c r="Q27" i="9"/>
  <c r="S28" i="9"/>
  <c r="S23" i="9"/>
  <c r="T23" i="9" s="1"/>
  <c r="AA23" i="9"/>
  <c r="AJ103" i="9"/>
  <c r="AE103" i="9"/>
  <c r="AG103" i="9" s="1"/>
  <c r="AM28" i="9"/>
  <c r="F23" i="9"/>
  <c r="G21" i="9"/>
  <c r="P23" i="9"/>
  <c r="AL23" i="9"/>
  <c r="AP23" i="9" s="1"/>
  <c r="AO23" i="9"/>
  <c r="Y25" i="9"/>
  <c r="AH29" i="9"/>
  <c r="AD23" i="9"/>
  <c r="AJ25" i="9"/>
  <c r="AE26" i="9"/>
  <c r="AA26" i="9"/>
  <c r="Q24" i="9"/>
  <c r="S26" i="9"/>
  <c r="S24" i="9" s="1"/>
  <c r="AE27" i="9"/>
  <c r="N28" i="9"/>
  <c r="J31" i="9"/>
  <c r="X32" i="9"/>
  <c r="AJ32" i="9"/>
  <c r="X33" i="9"/>
  <c r="Y33" i="9" s="1"/>
  <c r="AC33" i="9" s="1"/>
  <c r="J34" i="9"/>
  <c r="AH35" i="9"/>
  <c r="S36" i="9"/>
  <c r="N38" i="9"/>
  <c r="G38" i="9"/>
  <c r="E37" i="9"/>
  <c r="S38" i="9"/>
  <c r="AA38" i="9"/>
  <c r="N39" i="9"/>
  <c r="G39" i="9"/>
  <c r="AI42" i="9"/>
  <c r="K46" i="9"/>
  <c r="X23" i="9"/>
  <c r="K24" i="9"/>
  <c r="AE25" i="9"/>
  <c r="AA25" i="9"/>
  <c r="F26" i="9"/>
  <c r="O26" i="9" s="1"/>
  <c r="U27" i="9"/>
  <c r="U21" i="9" s="1"/>
  <c r="K28" i="9"/>
  <c r="K27" i="9" s="1"/>
  <c r="AJ29" i="9"/>
  <c r="AJ30" i="9"/>
  <c r="AL30" i="9" s="1"/>
  <c r="AM30" i="9" s="1"/>
  <c r="AI31" i="9"/>
  <c r="M31" i="9"/>
  <c r="S32" i="9"/>
  <c r="AE32" i="9"/>
  <c r="AE33" i="9"/>
  <c r="AA33" i="9"/>
  <c r="F34" i="9"/>
  <c r="AA35" i="9"/>
  <c r="Q34" i="9"/>
  <c r="Y35" i="9"/>
  <c r="Y34" i="9" s="1"/>
  <c r="N36" i="9"/>
  <c r="V37" i="9"/>
  <c r="AJ38" i="9"/>
  <c r="L39" i="9"/>
  <c r="U39" i="9"/>
  <c r="T39" i="9" s="1"/>
  <c r="AG40" i="9"/>
  <c r="G41" i="9"/>
  <c r="P41" i="9" s="1"/>
  <c r="N41" i="9"/>
  <c r="M46" i="9"/>
  <c r="AO73" i="9"/>
  <c r="AG73" i="9"/>
  <c r="S43" i="9"/>
  <c r="AE43" i="9"/>
  <c r="AB25" i="9"/>
  <c r="AI27" i="9"/>
  <c r="AI21" i="9" s="1"/>
  <c r="AG28" i="9"/>
  <c r="N32" i="9"/>
  <c r="AA32" i="9"/>
  <c r="M34" i="9"/>
  <c r="O36" i="9"/>
  <c r="AE36" i="9"/>
  <c r="Z38" i="9"/>
  <c r="AJ39" i="9"/>
  <c r="AL39" i="9" s="1"/>
  <c r="AA39" i="9"/>
  <c r="X39" i="9"/>
  <c r="X37" i="9" s="1"/>
  <c r="AA43" i="9"/>
  <c r="AA28" i="9"/>
  <c r="F40" i="9"/>
  <c r="AA40" i="9"/>
  <c r="G42" i="9"/>
  <c r="T47" i="9"/>
  <c r="N48" i="9"/>
  <c r="F48" i="9"/>
  <c r="O48" i="9" s="1"/>
  <c r="X48" i="9"/>
  <c r="T49" i="9"/>
  <c r="N50" i="9"/>
  <c r="F50" i="9"/>
  <c r="O50" i="9" s="1"/>
  <c r="X50" i="9"/>
  <c r="T51" i="9"/>
  <c r="N52" i="9"/>
  <c r="F52" i="9"/>
  <c r="O52" i="9" s="1"/>
  <c r="X52" i="9"/>
  <c r="T53" i="9"/>
  <c r="N54" i="9"/>
  <c r="F54" i="9"/>
  <c r="O54" i="9" s="1"/>
  <c r="X54" i="9"/>
  <c r="T55" i="9"/>
  <c r="N56" i="9"/>
  <c r="F56" i="9"/>
  <c r="O56" i="9" s="1"/>
  <c r="X56" i="9"/>
  <c r="T57" i="9"/>
  <c r="N58" i="9"/>
  <c r="F58" i="9"/>
  <c r="O58" i="9" s="1"/>
  <c r="X58" i="9"/>
  <c r="T59" i="9"/>
  <c r="N60" i="9"/>
  <c r="F60" i="9"/>
  <c r="O60" i="9" s="1"/>
  <c r="X60" i="9"/>
  <c r="T61" i="9"/>
  <c r="AJ63" i="9"/>
  <c r="AL63" i="9" s="1"/>
  <c r="AM63" i="9" s="1"/>
  <c r="X63" i="9"/>
  <c r="T64" i="9"/>
  <c r="AA69" i="9"/>
  <c r="N71" i="9"/>
  <c r="F71" i="9"/>
  <c r="O71" i="9" s="1"/>
  <c r="AJ71" i="9"/>
  <c r="X71" i="9"/>
  <c r="Y71" i="9" s="1"/>
  <c r="AJ74" i="9"/>
  <c r="AL74" i="9" s="1"/>
  <c r="AM74" i="9" s="1"/>
  <c r="X74" i="9"/>
  <c r="Y74" i="9" s="1"/>
  <c r="AC74" i="9" s="1"/>
  <c r="AE74" i="9"/>
  <c r="T75" i="9"/>
  <c r="AB81" i="9"/>
  <c r="N82" i="9"/>
  <c r="F82" i="9"/>
  <c r="O82" i="9" s="1"/>
  <c r="AE83" i="9"/>
  <c r="AA83" i="9"/>
  <c r="S83" i="9"/>
  <c r="AJ70" i="9"/>
  <c r="AL70" i="9" s="1"/>
  <c r="AM70" i="9" s="1"/>
  <c r="N73" i="9"/>
  <c r="F73" i="9"/>
  <c r="O73" i="9" s="1"/>
  <c r="N74" i="9"/>
  <c r="F74" i="9"/>
  <c r="O74" i="9" s="1"/>
  <c r="AE77" i="9"/>
  <c r="AA77" i="9"/>
  <c r="S77" i="9"/>
  <c r="S42" i="9"/>
  <c r="AA42" i="9"/>
  <c r="Q46" i="9"/>
  <c r="AE47" i="9"/>
  <c r="AE49" i="9"/>
  <c r="AE51" i="9"/>
  <c r="AE53" i="9"/>
  <c r="AE55" i="9"/>
  <c r="AE57" i="9"/>
  <c r="AE59" i="9"/>
  <c r="AE61" i="9"/>
  <c r="T62" i="9"/>
  <c r="AJ65" i="9"/>
  <c r="AL65" i="9" s="1"/>
  <c r="AM65" i="9" s="1"/>
  <c r="X65" i="9"/>
  <c r="T66" i="9"/>
  <c r="S71" i="9"/>
  <c r="AE71" i="9"/>
  <c r="AA71" i="9"/>
  <c r="N75" i="9"/>
  <c r="F75" i="9"/>
  <c r="O75" i="9" s="1"/>
  <c r="AE80" i="9"/>
  <c r="AA80" i="9"/>
  <c r="S80" i="9"/>
  <c r="T82" i="9"/>
  <c r="AC82" i="9" s="1"/>
  <c r="AB82" i="9"/>
  <c r="F86" i="9"/>
  <c r="O86" i="9" s="1"/>
  <c r="N86" i="9"/>
  <c r="AJ86" i="9"/>
  <c r="AL86" i="9" s="1"/>
  <c r="AM86" i="9" s="1"/>
  <c r="X86" i="9"/>
  <c r="Y86" i="9" s="1"/>
  <c r="AA86" i="9"/>
  <c r="Y70" i="9"/>
  <c r="AC70" i="9" s="1"/>
  <c r="AB70" i="9"/>
  <c r="AE99" i="9"/>
  <c r="S99" i="9"/>
  <c r="AA99" i="9"/>
  <c r="J46" i="9"/>
  <c r="AA47" i="9"/>
  <c r="AA49" i="9"/>
  <c r="AA51" i="9"/>
  <c r="AA53" i="9"/>
  <c r="AA55" i="9"/>
  <c r="AA57" i="9"/>
  <c r="AA59" i="9"/>
  <c r="AA61" i="9"/>
  <c r="N69" i="9"/>
  <c r="F69" i="9"/>
  <c r="AE69" i="9"/>
  <c r="S73" i="9"/>
  <c r="AA73" i="9"/>
  <c r="N77" i="9"/>
  <c r="F77" i="9"/>
  <c r="O77" i="9" s="1"/>
  <c r="P84" i="9"/>
  <c r="K84" i="9"/>
  <c r="P86" i="9"/>
  <c r="N87" i="9"/>
  <c r="F87" i="9"/>
  <c r="O87" i="9" s="1"/>
  <c r="AG89" i="9"/>
  <c r="AE94" i="9"/>
  <c r="S94" i="9"/>
  <c r="AA94" i="9"/>
  <c r="AJ77" i="9"/>
  <c r="AL77" i="9" s="1"/>
  <c r="AM77" i="9" s="1"/>
  <c r="N78" i="9"/>
  <c r="F78" i="9"/>
  <c r="O78" i="9" s="1"/>
  <c r="AC81" i="9"/>
  <c r="AJ82" i="9"/>
  <c r="AL82" i="9" s="1"/>
  <c r="AM82" i="9" s="1"/>
  <c r="AH86" i="9"/>
  <c r="X87" i="9"/>
  <c r="Y87" i="9" s="1"/>
  <c r="AJ87" i="9"/>
  <c r="AL87" i="9" s="1"/>
  <c r="AM87" i="9" s="1"/>
  <c r="G90" i="9"/>
  <c r="F90" i="9" s="1"/>
  <c r="N90" i="9"/>
  <c r="AM90" i="9"/>
  <c r="N43" i="9"/>
  <c r="F43" i="9"/>
  <c r="O43" i="9" s="1"/>
  <c r="N47" i="9"/>
  <c r="F47" i="9"/>
  <c r="E46" i="9"/>
  <c r="AA48" i="9"/>
  <c r="AE48" i="9"/>
  <c r="N49" i="9"/>
  <c r="F49" i="9"/>
  <c r="O49" i="9" s="1"/>
  <c r="AA50" i="9"/>
  <c r="AE50" i="9"/>
  <c r="N51" i="9"/>
  <c r="F51" i="9"/>
  <c r="O51" i="9" s="1"/>
  <c r="AA52" i="9"/>
  <c r="AE52" i="9"/>
  <c r="N53" i="9"/>
  <c r="F53" i="9"/>
  <c r="O53" i="9" s="1"/>
  <c r="AA54" i="9"/>
  <c r="AE54" i="9"/>
  <c r="N55" i="9"/>
  <c r="F55" i="9"/>
  <c r="O55" i="9" s="1"/>
  <c r="AA56" i="9"/>
  <c r="AE56" i="9"/>
  <c r="N57" i="9"/>
  <c r="F57" i="9"/>
  <c r="O57" i="9" s="1"/>
  <c r="AA58" i="9"/>
  <c r="AE58" i="9"/>
  <c r="N59" i="9"/>
  <c r="F59" i="9"/>
  <c r="O59" i="9" s="1"/>
  <c r="AA60" i="9"/>
  <c r="AE60" i="9"/>
  <c r="N61" i="9"/>
  <c r="F61" i="9"/>
  <c r="O61" i="9" s="1"/>
  <c r="N63" i="9"/>
  <c r="F63" i="9"/>
  <c r="O63" i="9" s="1"/>
  <c r="N65" i="9"/>
  <c r="F65" i="9"/>
  <c r="O65" i="9" s="1"/>
  <c r="AE78" i="9"/>
  <c r="AA78" i="9"/>
  <c r="N79" i="9"/>
  <c r="F79" i="9"/>
  <c r="O79" i="9" s="1"/>
  <c r="N80" i="9"/>
  <c r="F80" i="9"/>
  <c r="O80" i="9" s="1"/>
  <c r="AE72" i="9"/>
  <c r="AA72" i="9"/>
  <c r="S72" i="9"/>
  <c r="T87" i="9"/>
  <c r="AN92" i="9"/>
  <c r="AM92" i="9" s="1"/>
  <c r="AI91" i="9"/>
  <c r="AH85" i="9"/>
  <c r="AE68" i="9"/>
  <c r="AA68" i="9"/>
  <c r="S68" i="9"/>
  <c r="J88" i="9"/>
  <c r="L91" i="9"/>
  <c r="N91" i="9"/>
  <c r="N62" i="9"/>
  <c r="F62" i="9"/>
  <c r="O62" i="9" s="1"/>
  <c r="AA63" i="9"/>
  <c r="AE63" i="9"/>
  <c r="N64" i="9"/>
  <c r="F64" i="9"/>
  <c r="O64" i="9" s="1"/>
  <c r="AA65" i="9"/>
  <c r="AE65" i="9"/>
  <c r="N66" i="9"/>
  <c r="F66" i="9"/>
  <c r="O66" i="9" s="1"/>
  <c r="X85" i="9"/>
  <c r="AA85" i="9"/>
  <c r="AJ85" i="9"/>
  <c r="AL85" i="9" s="1"/>
  <c r="AM85" i="9" s="1"/>
  <c r="F76" i="9"/>
  <c r="O76" i="9" s="1"/>
  <c r="V88" i="9"/>
  <c r="AJ91" i="9"/>
  <c r="X91" i="9"/>
  <c r="AO95" i="9"/>
  <c r="AG95" i="9"/>
  <c r="AG96" i="9"/>
  <c r="AO96" i="9"/>
  <c r="AB103" i="9"/>
  <c r="T103" i="9"/>
  <c r="AE79" i="9"/>
  <c r="AA79" i="9"/>
  <c r="AE81" i="9"/>
  <c r="AA81" i="9"/>
  <c r="AE82" i="9"/>
  <c r="AA82" i="9"/>
  <c r="F83" i="9"/>
  <c r="O83" i="9" s="1"/>
  <c r="S86" i="9"/>
  <c r="AE87" i="9"/>
  <c r="AA87" i="9"/>
  <c r="F68" i="9"/>
  <c r="O68" i="9" s="1"/>
  <c r="AE70" i="9"/>
  <c r="AA70" i="9"/>
  <c r="F72" i="9"/>
  <c r="O72" i="9" s="1"/>
  <c r="AE76" i="9"/>
  <c r="AA76" i="9"/>
  <c r="E88" i="9"/>
  <c r="Q88" i="9"/>
  <c r="N92" i="9"/>
  <c r="S89" i="9"/>
  <c r="F96" i="9"/>
  <c r="O96" i="9" s="1"/>
  <c r="AA96" i="9"/>
  <c r="N97" i="9"/>
  <c r="R100" i="9"/>
  <c r="AA100" i="9"/>
  <c r="X102" i="9"/>
  <c r="AB100" i="9"/>
  <c r="AE101" i="9"/>
  <c r="S101" i="9"/>
  <c r="AG92" i="9"/>
  <c r="K89" i="9"/>
  <c r="AE97" i="9"/>
  <c r="S97" i="9"/>
  <c r="AA97" i="9"/>
  <c r="AB108" i="9"/>
  <c r="T108" i="9"/>
  <c r="S109" i="9"/>
  <c r="AA109" i="9"/>
  <c r="AE109" i="9"/>
  <c r="Y89" i="9"/>
  <c r="N94" i="9"/>
  <c r="N99" i="9"/>
  <c r="AM100" i="9"/>
  <c r="AQ100" i="9" s="1"/>
  <c r="AK100" i="9"/>
  <c r="N101" i="9"/>
  <c r="F103" i="9"/>
  <c r="N103" i="9"/>
  <c r="AA103" i="9"/>
  <c r="Q102" i="9"/>
  <c r="N109" i="9"/>
  <c r="AA84" i="9"/>
  <c r="AA92" i="9"/>
  <c r="AA90" i="9"/>
  <c r="S98" i="9"/>
  <c r="Y100" i="9"/>
  <c r="AC100" i="9" s="1"/>
  <c r="W100" i="9"/>
  <c r="AO100" i="9"/>
  <c r="AD102" i="9"/>
  <c r="AE108" i="9"/>
  <c r="AA108" i="9"/>
  <c r="T114" i="9"/>
  <c r="AB114" i="9"/>
  <c r="AM114" i="9"/>
  <c r="Z109" i="9"/>
  <c r="Y109" i="9" s="1"/>
  <c r="L109" i="9"/>
  <c r="P109" i="9" s="1"/>
  <c r="Y114" i="9"/>
  <c r="N114" i="9"/>
  <c r="K114" i="9"/>
  <c r="AL108" i="9" l="1"/>
  <c r="Y108" i="9"/>
  <c r="C115" i="9"/>
  <c r="T104" i="9"/>
  <c r="AC104" i="9" s="1"/>
  <c r="H115" i="9"/>
  <c r="P67" i="9"/>
  <c r="AR67" i="9"/>
  <c r="F67" i="9"/>
  <c r="S67" i="9"/>
  <c r="N67" i="9"/>
  <c r="AB69" i="9"/>
  <c r="X67" i="9"/>
  <c r="AL69" i="9"/>
  <c r="AJ67" i="9"/>
  <c r="AA67" i="9"/>
  <c r="AE67" i="9"/>
  <c r="K67" i="9"/>
  <c r="AP90" i="9"/>
  <c r="AB66" i="9"/>
  <c r="AO114" i="9"/>
  <c r="AA102" i="9"/>
  <c r="AO75" i="9"/>
  <c r="AB64" i="9"/>
  <c r="AB79" i="9"/>
  <c r="AB78" i="9"/>
  <c r="AC75" i="9"/>
  <c r="T91" i="9"/>
  <c r="AP84" i="9"/>
  <c r="AB87" i="9"/>
  <c r="AO89" i="9"/>
  <c r="AB62" i="9"/>
  <c r="AC61" i="9"/>
  <c r="AM35" i="9"/>
  <c r="AM34" i="9" s="1"/>
  <c r="J21" i="9"/>
  <c r="J20" i="9" s="1"/>
  <c r="U40" i="9"/>
  <c r="AD40" i="9" s="1"/>
  <c r="P114" i="9"/>
  <c r="AA34" i="9"/>
  <c r="AM42" i="9"/>
  <c r="N31" i="9"/>
  <c r="AB75" i="9"/>
  <c r="AO35" i="9"/>
  <c r="F89" i="9"/>
  <c r="F88" i="9" s="1"/>
  <c r="AC95" i="9"/>
  <c r="AG62" i="9"/>
  <c r="AP62" i="9" s="1"/>
  <c r="AB41" i="9"/>
  <c r="AB35" i="9"/>
  <c r="AB95" i="9"/>
  <c r="Y69" i="9"/>
  <c r="AQ84" i="9"/>
  <c r="M21" i="9"/>
  <c r="M20" i="9" s="1"/>
  <c r="N102" i="9"/>
  <c r="AJ34" i="9"/>
  <c r="AD21" i="9"/>
  <c r="V21" i="9"/>
  <c r="V20" i="9" s="1"/>
  <c r="AB96" i="9"/>
  <c r="O32" i="9"/>
  <c r="O31" i="9" s="1"/>
  <c r="AJ88" i="9"/>
  <c r="AB74" i="9"/>
  <c r="X24" i="9"/>
  <c r="N24" i="9"/>
  <c r="AB53" i="9"/>
  <c r="AP41" i="9"/>
  <c r="AB57" i="9"/>
  <c r="L37" i="9"/>
  <c r="L20" i="9" s="1"/>
  <c r="AR42" i="9"/>
  <c r="AR21" i="9"/>
  <c r="AM109" i="9"/>
  <c r="V44" i="9"/>
  <c r="AC78" i="9"/>
  <c r="AB61" i="9"/>
  <c r="AC57" i="9"/>
  <c r="AC53" i="9"/>
  <c r="O34" i="9"/>
  <c r="AO30" i="9"/>
  <c r="N27" i="9"/>
  <c r="X27" i="9"/>
  <c r="AB104" i="9"/>
  <c r="AM89" i="9"/>
  <c r="AC66" i="9"/>
  <c r="AC62" i="9"/>
  <c r="Y47" i="9"/>
  <c r="AC47" i="9" s="1"/>
  <c r="AO42" i="9"/>
  <c r="AP42" i="9"/>
  <c r="T92" i="9"/>
  <c r="AG66" i="9"/>
  <c r="AP66" i="9" s="1"/>
  <c r="AH64" i="9"/>
  <c r="AQ64" i="9" s="1"/>
  <c r="AO103" i="9"/>
  <c r="Z92" i="9"/>
  <c r="AD92" i="9" s="1"/>
  <c r="O114" i="9"/>
  <c r="AQ85" i="9"/>
  <c r="AO85" i="9"/>
  <c r="T96" i="9"/>
  <c r="AC96" i="9" s="1"/>
  <c r="AO64" i="9"/>
  <c r="AC64" i="9"/>
  <c r="N34" i="9"/>
  <c r="AA24" i="9"/>
  <c r="AB59" i="9"/>
  <c r="Z90" i="9"/>
  <c r="Y90" i="9" s="1"/>
  <c r="AE102" i="9"/>
  <c r="E21" i="9"/>
  <c r="E20" i="9" s="1"/>
  <c r="AG104" i="9"/>
  <c r="AG102" i="9" s="1"/>
  <c r="AO104" i="9"/>
  <c r="AA88" i="9"/>
  <c r="P91" i="9"/>
  <c r="AB90" i="9"/>
  <c r="U90" i="9"/>
  <c r="M44" i="9"/>
  <c r="K109" i="9"/>
  <c r="O84" i="9"/>
  <c r="AO41" i="9"/>
  <c r="AC59" i="9"/>
  <c r="AC55" i="9"/>
  <c r="AC51" i="9"/>
  <c r="AC49" i="9"/>
  <c r="AI41" i="9"/>
  <c r="AR41" i="9" s="1"/>
  <c r="P21" i="9"/>
  <c r="AB55" i="9"/>
  <c r="AB51" i="9"/>
  <c r="AB49" i="9"/>
  <c r="O92" i="9"/>
  <c r="AO40" i="9"/>
  <c r="AH42" i="9"/>
  <c r="N46" i="9"/>
  <c r="AB33" i="9"/>
  <c r="K21" i="9"/>
  <c r="O40" i="9"/>
  <c r="AA31" i="9"/>
  <c r="K39" i="9"/>
  <c r="K37" i="9" s="1"/>
  <c r="T30" i="9"/>
  <c r="AC30" i="9" s="1"/>
  <c r="P39" i="9"/>
  <c r="G37" i="9"/>
  <c r="G20" i="9" s="1"/>
  <c r="F38" i="9"/>
  <c r="O38" i="9" s="1"/>
  <c r="F27" i="9"/>
  <c r="AB84" i="9"/>
  <c r="T84" i="9"/>
  <c r="AC84" i="9" s="1"/>
  <c r="F31" i="9"/>
  <c r="T29" i="9"/>
  <c r="AC29" i="9" s="1"/>
  <c r="Q21" i="9"/>
  <c r="Q20" i="9" s="1"/>
  <c r="AA27" i="9"/>
  <c r="T28" i="9"/>
  <c r="AC28" i="9" s="1"/>
  <c r="AB28" i="9"/>
  <c r="S27" i="9"/>
  <c r="S21" i="9" s="1"/>
  <c r="AL103" i="9"/>
  <c r="AP103" i="9" s="1"/>
  <c r="AJ102" i="9"/>
  <c r="O90" i="9"/>
  <c r="AO79" i="9"/>
  <c r="AG79" i="9"/>
  <c r="AO60" i="9"/>
  <c r="AG60" i="9"/>
  <c r="AO56" i="9"/>
  <c r="AG56" i="9"/>
  <c r="AO54" i="9"/>
  <c r="AG54" i="9"/>
  <c r="AO48" i="9"/>
  <c r="AG48" i="9"/>
  <c r="AC35" i="9"/>
  <c r="AD114" i="9"/>
  <c r="F109" i="9"/>
  <c r="AH103" i="9"/>
  <c r="Z91" i="9"/>
  <c r="AB91" i="9"/>
  <c r="AP85" i="9"/>
  <c r="AH90" i="9"/>
  <c r="AQ90" i="9" s="1"/>
  <c r="AG72" i="9"/>
  <c r="AO72" i="9"/>
  <c r="AO78" i="9"/>
  <c r="AG78" i="9"/>
  <c r="O47" i="9"/>
  <c r="O46" i="9" s="1"/>
  <c r="F46" i="9"/>
  <c r="AO86" i="9"/>
  <c r="AB94" i="9"/>
  <c r="T94" i="9"/>
  <c r="AC94" i="9" s="1"/>
  <c r="AG99" i="9"/>
  <c r="AO99" i="9"/>
  <c r="AO71" i="9"/>
  <c r="AG71" i="9"/>
  <c r="Y65" i="9"/>
  <c r="AC65" i="9" s="1"/>
  <c r="AB65" i="9"/>
  <c r="AG57" i="9"/>
  <c r="AO57" i="9"/>
  <c r="AG49" i="9"/>
  <c r="AO49" i="9"/>
  <c r="Q44" i="9"/>
  <c r="AL46" i="9"/>
  <c r="Z39" i="9"/>
  <c r="Z37" i="9" s="1"/>
  <c r="Z20" i="9" s="1"/>
  <c r="AB39" i="9"/>
  <c r="Y38" i="9"/>
  <c r="O24" i="9"/>
  <c r="AP39" i="9"/>
  <c r="AI39" i="9"/>
  <c r="T32" i="9"/>
  <c r="S31" i="9"/>
  <c r="AB32" i="9"/>
  <c r="F39" i="9"/>
  <c r="AB38" i="9"/>
  <c r="S37" i="9"/>
  <c r="U38" i="9"/>
  <c r="T38" i="9" s="1"/>
  <c r="N37" i="9"/>
  <c r="AJ31" i="9"/>
  <c r="AL32" i="9"/>
  <c r="AL25" i="9"/>
  <c r="AJ24" i="9"/>
  <c r="O23" i="9"/>
  <c r="AO82" i="9"/>
  <c r="AG82" i="9"/>
  <c r="Y85" i="9"/>
  <c r="AC85" i="9" s="1"/>
  <c r="AB85" i="9"/>
  <c r="AO50" i="9"/>
  <c r="AG50" i="9"/>
  <c r="T71" i="9"/>
  <c r="AC71" i="9" s="1"/>
  <c r="AB71" i="9"/>
  <c r="AM46" i="9"/>
  <c r="AG55" i="9"/>
  <c r="AO55" i="9"/>
  <c r="AG47" i="9"/>
  <c r="AO47" i="9"/>
  <c r="AE46" i="9"/>
  <c r="AO77" i="9"/>
  <c r="AG77" i="9"/>
  <c r="T83" i="9"/>
  <c r="AC83" i="9" s="1"/>
  <c r="AB83" i="9"/>
  <c r="AO74" i="9"/>
  <c r="AG74" i="9"/>
  <c r="AL71" i="9"/>
  <c r="Y63" i="9"/>
  <c r="AC63" i="9" s="1"/>
  <c r="AB63" i="9"/>
  <c r="Y60" i="9"/>
  <c r="AC60" i="9" s="1"/>
  <c r="AB60" i="9"/>
  <c r="Y58" i="9"/>
  <c r="AC58" i="9" s="1"/>
  <c r="AB58" i="9"/>
  <c r="Y56" i="9"/>
  <c r="AC56" i="9" s="1"/>
  <c r="AB56" i="9"/>
  <c r="Y54" i="9"/>
  <c r="AC54" i="9" s="1"/>
  <c r="AB54" i="9"/>
  <c r="Y52" i="9"/>
  <c r="AC52" i="9" s="1"/>
  <c r="AB52" i="9"/>
  <c r="Y50" i="9"/>
  <c r="AC50" i="9" s="1"/>
  <c r="AB50" i="9"/>
  <c r="Y48" i="9"/>
  <c r="AC48" i="9" s="1"/>
  <c r="AB48" i="9"/>
  <c r="AG36" i="9"/>
  <c r="AE34" i="9"/>
  <c r="AO36" i="9"/>
  <c r="AO43" i="9"/>
  <c r="AG43" i="9"/>
  <c r="AL38" i="9"/>
  <c r="AJ37" i="9"/>
  <c r="AL29" i="9"/>
  <c r="AJ27" i="9"/>
  <c r="AA37" i="9"/>
  <c r="Y32" i="9"/>
  <c r="Y31" i="9" s="1"/>
  <c r="X31" i="9"/>
  <c r="Y24" i="9"/>
  <c r="AC25" i="9"/>
  <c r="AR114" i="9"/>
  <c r="AP114" i="9"/>
  <c r="AL91" i="9"/>
  <c r="AO91" i="9"/>
  <c r="T68" i="9"/>
  <c r="AC68" i="9" s="1"/>
  <c r="AB68" i="9"/>
  <c r="AG94" i="9"/>
  <c r="AO94" i="9"/>
  <c r="AA46" i="9"/>
  <c r="AO80" i="9"/>
  <c r="AG80" i="9"/>
  <c r="AG98" i="9"/>
  <c r="AO98" i="9"/>
  <c r="AB97" i="9"/>
  <c r="T97" i="9"/>
  <c r="AC97" i="9" s="1"/>
  <c r="AP92" i="9"/>
  <c r="AI92" i="9"/>
  <c r="AH92" i="9" s="1"/>
  <c r="AB101" i="9"/>
  <c r="T101" i="9"/>
  <c r="AC101" i="9" s="1"/>
  <c r="N88" i="9"/>
  <c r="AO70" i="9"/>
  <c r="AG70" i="9"/>
  <c r="T86" i="9"/>
  <c r="AC86" i="9" s="1"/>
  <c r="AB86" i="9"/>
  <c r="AP96" i="9"/>
  <c r="AH96" i="9"/>
  <c r="AQ96" i="9" s="1"/>
  <c r="AC87" i="9"/>
  <c r="T72" i="9"/>
  <c r="AC72" i="9" s="1"/>
  <c r="AB72" i="9"/>
  <c r="G88" i="9"/>
  <c r="G44" i="9" s="1"/>
  <c r="P90" i="9"/>
  <c r="AP86" i="9"/>
  <c r="AE88" i="9"/>
  <c r="L88" i="9"/>
  <c r="L44" i="9" s="1"/>
  <c r="AB73" i="9"/>
  <c r="T73" i="9"/>
  <c r="AC73" i="9" s="1"/>
  <c r="AP75" i="9"/>
  <c r="AH75" i="9"/>
  <c r="AQ75" i="9" s="1"/>
  <c r="AG61" i="9"/>
  <c r="AO61" i="9"/>
  <c r="AG53" i="9"/>
  <c r="AO53" i="9"/>
  <c r="X46" i="9"/>
  <c r="AB42" i="9"/>
  <c r="U42" i="9"/>
  <c r="AD42" i="9" s="1"/>
  <c r="T46" i="9"/>
  <c r="F42" i="9"/>
  <c r="O42" i="9" s="1"/>
  <c r="P42" i="9"/>
  <c r="AN39" i="9"/>
  <c r="AM39" i="9" s="1"/>
  <c r="AB43" i="9"/>
  <c r="T43" i="9"/>
  <c r="AC43" i="9" s="1"/>
  <c r="AO29" i="9"/>
  <c r="AO27" i="9" s="1"/>
  <c r="AP73" i="9"/>
  <c r="AH73" i="9"/>
  <c r="AQ73" i="9" s="1"/>
  <c r="AI40" i="9"/>
  <c r="AR40" i="9" s="1"/>
  <c r="AP40" i="9"/>
  <c r="AG33" i="9"/>
  <c r="AO33" i="9"/>
  <c r="AB36" i="9"/>
  <c r="T36" i="9"/>
  <c r="AC36" i="9" s="1"/>
  <c r="S34" i="9"/>
  <c r="T26" i="9"/>
  <c r="AB26" i="9"/>
  <c r="O28" i="9"/>
  <c r="O27" i="9" s="1"/>
  <c r="AB98" i="9"/>
  <c r="T98" i="9"/>
  <c r="AC98" i="9" s="1"/>
  <c r="U109" i="9"/>
  <c r="AD109" i="9" s="1"/>
  <c r="AB109" i="9"/>
  <c r="AB89" i="9"/>
  <c r="U89" i="9"/>
  <c r="T89" i="9" s="1"/>
  <c r="S88" i="9"/>
  <c r="AO87" i="9"/>
  <c r="AG87" i="9"/>
  <c r="AO58" i="9"/>
  <c r="AG58" i="9"/>
  <c r="AO52" i="9"/>
  <c r="AG52" i="9"/>
  <c r="AC114" i="9"/>
  <c r="AG108" i="9"/>
  <c r="AO108" i="9"/>
  <c r="O103" i="9"/>
  <c r="O102" i="9" s="1"/>
  <c r="F102" i="9"/>
  <c r="AG109" i="9"/>
  <c r="AO109" i="9"/>
  <c r="AG97" i="9"/>
  <c r="AO97" i="9"/>
  <c r="AG101" i="9"/>
  <c r="AO101" i="9"/>
  <c r="X88" i="9"/>
  <c r="AO76" i="9"/>
  <c r="AG76" i="9"/>
  <c r="AO81" i="9"/>
  <c r="AG81" i="9"/>
  <c r="AC103" i="9"/>
  <c r="AP95" i="9"/>
  <c r="AH95" i="9"/>
  <c r="AQ95" i="9" s="1"/>
  <c r="AG65" i="9"/>
  <c r="AO65" i="9"/>
  <c r="AG63" i="9"/>
  <c r="AO63" i="9"/>
  <c r="K91" i="9"/>
  <c r="O91" i="9" s="1"/>
  <c r="AG68" i="9"/>
  <c r="AO68" i="9"/>
  <c r="AH91" i="9"/>
  <c r="E44" i="9"/>
  <c r="AQ86" i="9"/>
  <c r="AP89" i="9"/>
  <c r="AI89" i="9"/>
  <c r="AR89" i="9" s="1"/>
  <c r="AO69" i="9"/>
  <c r="AG69" i="9"/>
  <c r="O69" i="9"/>
  <c r="O67" i="9" s="1"/>
  <c r="J44" i="9"/>
  <c r="AB99" i="9"/>
  <c r="T99" i="9"/>
  <c r="AC99" i="9" s="1"/>
  <c r="T80" i="9"/>
  <c r="AC80" i="9" s="1"/>
  <c r="AB80" i="9"/>
  <c r="AG59" i="9"/>
  <c r="AO59" i="9"/>
  <c r="AG51" i="9"/>
  <c r="AO51" i="9"/>
  <c r="AB77" i="9"/>
  <c r="T77" i="9"/>
  <c r="AC77" i="9" s="1"/>
  <c r="AG83" i="9"/>
  <c r="AO83" i="9"/>
  <c r="AJ46" i="9"/>
  <c r="AL34" i="9"/>
  <c r="AG27" i="9"/>
  <c r="AP28" i="9"/>
  <c r="AH28" i="9"/>
  <c r="F24" i="9"/>
  <c r="AO39" i="9"/>
  <c r="AE31" i="9"/>
  <c r="AG32" i="9"/>
  <c r="AO32" i="9"/>
  <c r="AO25" i="9"/>
  <c r="AG25" i="9"/>
  <c r="AE24" i="9"/>
  <c r="AE21" i="9" s="1"/>
  <c r="Y23" i="9"/>
  <c r="AB23" i="9"/>
  <c r="AG38" i="9"/>
  <c r="AO38" i="9"/>
  <c r="P38" i="9"/>
  <c r="AH30" i="9"/>
  <c r="AQ30" i="9" s="1"/>
  <c r="AP30" i="9"/>
  <c r="AO26" i="9"/>
  <c r="AG26" i="9"/>
  <c r="AM23" i="9"/>
  <c r="AC102" i="9" l="1"/>
  <c r="T102" i="9"/>
  <c r="AM108" i="9"/>
  <c r="AC108" i="9"/>
  <c r="V115" i="9"/>
  <c r="G115" i="9"/>
  <c r="E115" i="9"/>
  <c r="M115" i="9"/>
  <c r="J115" i="9"/>
  <c r="Q115" i="9"/>
  <c r="L115" i="9"/>
  <c r="AO67" i="9"/>
  <c r="AC69" i="9"/>
  <c r="AC67" i="9" s="1"/>
  <c r="Y67" i="9"/>
  <c r="AG67" i="9"/>
  <c r="T67" i="9"/>
  <c r="AB67" i="9"/>
  <c r="AL67" i="9"/>
  <c r="AM69" i="9"/>
  <c r="T40" i="9"/>
  <c r="AC40" i="9" s="1"/>
  <c r="AH62" i="9"/>
  <c r="AQ62" i="9" s="1"/>
  <c r="AA21" i="9"/>
  <c r="AQ35" i="9"/>
  <c r="AB27" i="9"/>
  <c r="AB102" i="9"/>
  <c r="AB24" i="9"/>
  <c r="N21" i="9"/>
  <c r="N20" i="9" s="1"/>
  <c r="AQ42" i="9"/>
  <c r="AH66" i="9"/>
  <c r="AQ66" i="9" s="1"/>
  <c r="AH40" i="9"/>
  <c r="AQ40" i="9" s="1"/>
  <c r="AO34" i="9"/>
  <c r="O89" i="9"/>
  <c r="O88" i="9" s="1"/>
  <c r="X21" i="9"/>
  <c r="X20" i="9" s="1"/>
  <c r="AB34" i="9"/>
  <c r="AO102" i="9"/>
  <c r="Y92" i="9"/>
  <c r="AC92" i="9" s="1"/>
  <c r="AO37" i="9"/>
  <c r="AB31" i="9"/>
  <c r="T109" i="9"/>
  <c r="AC109" i="9" s="1"/>
  <c r="AH114" i="9"/>
  <c r="AQ114" i="9" s="1"/>
  <c r="Y21" i="9"/>
  <c r="F21" i="9"/>
  <c r="AH104" i="9"/>
  <c r="AQ104" i="9" s="1"/>
  <c r="AP104" i="9"/>
  <c r="AO88" i="9"/>
  <c r="P88" i="9"/>
  <c r="P44" i="9" s="1"/>
  <c r="AD90" i="9"/>
  <c r="T90" i="9"/>
  <c r="AC90" i="9" s="1"/>
  <c r="O39" i="9"/>
  <c r="O37" i="9" s="1"/>
  <c r="O109" i="9"/>
  <c r="AC27" i="9"/>
  <c r="K88" i="9"/>
  <c r="K44" i="9" s="1"/>
  <c r="T42" i="9"/>
  <c r="AC42" i="9" s="1"/>
  <c r="AB46" i="9"/>
  <c r="AB37" i="9"/>
  <c r="K20" i="9"/>
  <c r="F37" i="9"/>
  <c r="S20" i="9"/>
  <c r="AO31" i="9"/>
  <c r="T27" i="9"/>
  <c r="AO24" i="9"/>
  <c r="AO21" i="9" s="1"/>
  <c r="S44" i="9"/>
  <c r="N44" i="9"/>
  <c r="AM103" i="9"/>
  <c r="AM102" i="9" s="1"/>
  <c r="AL102" i="9"/>
  <c r="AP51" i="9"/>
  <c r="AH51" i="9"/>
  <c r="AQ51" i="9" s="1"/>
  <c r="AP65" i="9"/>
  <c r="AH65" i="9"/>
  <c r="AQ65" i="9" s="1"/>
  <c r="AP68" i="9"/>
  <c r="AH68" i="9"/>
  <c r="AQ68" i="9" s="1"/>
  <c r="AH94" i="9"/>
  <c r="AQ94" i="9" s="1"/>
  <c r="AP94" i="9"/>
  <c r="AQ23" i="9"/>
  <c r="AP26" i="9"/>
  <c r="AH26" i="9"/>
  <c r="AQ26" i="9" s="1"/>
  <c r="P37" i="9"/>
  <c r="P20" i="9" s="1"/>
  <c r="AP38" i="9"/>
  <c r="AG37" i="9"/>
  <c r="AI38" i="9"/>
  <c r="AH38" i="9" s="1"/>
  <c r="Y46" i="9"/>
  <c r="AP59" i="9"/>
  <c r="AH59" i="9"/>
  <c r="AQ59" i="9" s="1"/>
  <c r="AP63" i="9"/>
  <c r="AH63" i="9"/>
  <c r="AQ63" i="9" s="1"/>
  <c r="AH101" i="9"/>
  <c r="AQ101" i="9" s="1"/>
  <c r="AP101" i="9"/>
  <c r="AH97" i="9"/>
  <c r="AQ97" i="9" s="1"/>
  <c r="AP97" i="9"/>
  <c r="AP108" i="9"/>
  <c r="AH108" i="9"/>
  <c r="AD89" i="9"/>
  <c r="U88" i="9"/>
  <c r="U44" i="9" s="1"/>
  <c r="AD39" i="9"/>
  <c r="AG88" i="9"/>
  <c r="AP98" i="9"/>
  <c r="AH98" i="9"/>
  <c r="AQ98" i="9" s="1"/>
  <c r="AN38" i="9"/>
  <c r="AN37" i="9" s="1"/>
  <c r="AN20" i="9" s="1"/>
  <c r="AL37" i="9"/>
  <c r="AP36" i="9"/>
  <c r="AH36" i="9"/>
  <c r="AG34" i="9"/>
  <c r="AP74" i="9"/>
  <c r="AH74" i="9"/>
  <c r="AQ74" i="9" s="1"/>
  <c r="AO46" i="9"/>
  <c r="U37" i="9"/>
  <c r="U20" i="9" s="1"/>
  <c r="AD38" i="9"/>
  <c r="AR39" i="9"/>
  <c r="AP71" i="9"/>
  <c r="AH71" i="9"/>
  <c r="AH78" i="9"/>
  <c r="AQ78" i="9" s="1"/>
  <c r="AP78" i="9"/>
  <c r="T34" i="9"/>
  <c r="AP54" i="9"/>
  <c r="AH54" i="9"/>
  <c r="AQ54" i="9" s="1"/>
  <c r="AP60" i="9"/>
  <c r="AH60" i="9"/>
  <c r="AQ60" i="9" s="1"/>
  <c r="AE20" i="9"/>
  <c r="AH32" i="9"/>
  <c r="AG31" i="9"/>
  <c r="AP32" i="9"/>
  <c r="AH27" i="9"/>
  <c r="AQ28" i="9"/>
  <c r="AJ44" i="9"/>
  <c r="AP83" i="9"/>
  <c r="AH83" i="9"/>
  <c r="AQ83" i="9" s="1"/>
  <c r="AP69" i="9"/>
  <c r="AH69" i="9"/>
  <c r="AH89" i="9"/>
  <c r="AQ89" i="9" s="1"/>
  <c r="AP58" i="9"/>
  <c r="AH58" i="9"/>
  <c r="AQ58" i="9" s="1"/>
  <c r="AP87" i="9"/>
  <c r="AH87" i="9"/>
  <c r="AQ87" i="9" s="1"/>
  <c r="AB88" i="9"/>
  <c r="AC26" i="9"/>
  <c r="AC24" i="9" s="1"/>
  <c r="T24" i="9"/>
  <c r="AH33" i="9"/>
  <c r="AQ33" i="9" s="1"/>
  <c r="AP33" i="9"/>
  <c r="AC46" i="9"/>
  <c r="X44" i="9"/>
  <c r="AP61" i="9"/>
  <c r="AH61" i="9"/>
  <c r="AQ61" i="9" s="1"/>
  <c r="AP70" i="9"/>
  <c r="AH70" i="9"/>
  <c r="AQ70" i="9" s="1"/>
  <c r="AI88" i="9"/>
  <c r="AI44" i="9" s="1"/>
  <c r="AR92" i="9"/>
  <c r="AA44" i="9"/>
  <c r="AN91" i="9"/>
  <c r="AL88" i="9"/>
  <c r="AP91" i="9"/>
  <c r="AC23" i="9"/>
  <c r="AH77" i="9"/>
  <c r="AQ77" i="9" s="1"/>
  <c r="AP77" i="9"/>
  <c r="AP47" i="9"/>
  <c r="AG46" i="9"/>
  <c r="AH47" i="9"/>
  <c r="AJ21" i="9"/>
  <c r="AJ20" i="9" s="1"/>
  <c r="AH39" i="9"/>
  <c r="AQ39" i="9" s="1"/>
  <c r="Y39" i="9"/>
  <c r="AC39" i="9" s="1"/>
  <c r="AP49" i="9"/>
  <c r="AH49" i="9"/>
  <c r="AQ49" i="9" s="1"/>
  <c r="AC34" i="9"/>
  <c r="AP25" i="9"/>
  <c r="AH25" i="9"/>
  <c r="AG24" i="9"/>
  <c r="AG21" i="9" s="1"/>
  <c r="AI109" i="9"/>
  <c r="AR109" i="9" s="1"/>
  <c r="AP109" i="9"/>
  <c r="AC89" i="9"/>
  <c r="AM29" i="9"/>
  <c r="AP29" i="9"/>
  <c r="AL27" i="9"/>
  <c r="AP43" i="9"/>
  <c r="AH43" i="9"/>
  <c r="AQ43" i="9" s="1"/>
  <c r="O21" i="9"/>
  <c r="AL24" i="9"/>
  <c r="AM25" i="9"/>
  <c r="AM24" i="9" s="1"/>
  <c r="AC38" i="9"/>
  <c r="F44" i="9"/>
  <c r="Z88" i="9"/>
  <c r="Z44" i="9" s="1"/>
  <c r="Z115" i="9" s="1"/>
  <c r="AD91" i="9"/>
  <c r="AP48" i="9"/>
  <c r="AH48" i="9"/>
  <c r="AQ48" i="9" s="1"/>
  <c r="AP56" i="9"/>
  <c r="AH56" i="9"/>
  <c r="AQ56" i="9" s="1"/>
  <c r="AP79" i="9"/>
  <c r="AH79" i="9"/>
  <c r="AQ79" i="9" s="1"/>
  <c r="AP53" i="9"/>
  <c r="AH53" i="9"/>
  <c r="AQ53" i="9" s="1"/>
  <c r="AQ92" i="9"/>
  <c r="AH80" i="9"/>
  <c r="AQ80" i="9" s="1"/>
  <c r="AP80" i="9"/>
  <c r="AM71" i="9"/>
  <c r="AE44" i="9"/>
  <c r="AP55" i="9"/>
  <c r="AH55" i="9"/>
  <c r="AQ55" i="9" s="1"/>
  <c r="AP50" i="9"/>
  <c r="AH50" i="9"/>
  <c r="AQ50" i="9" s="1"/>
  <c r="AP82" i="9"/>
  <c r="AH82" i="9"/>
  <c r="AQ82" i="9" s="1"/>
  <c r="AM32" i="9"/>
  <c r="AM31" i="9" s="1"/>
  <c r="AL31" i="9"/>
  <c r="AC32" i="9"/>
  <c r="AC31" i="9" s="1"/>
  <c r="T31" i="9"/>
  <c r="AP57" i="9"/>
  <c r="AH57" i="9"/>
  <c r="AQ57" i="9" s="1"/>
  <c r="AH99" i="9"/>
  <c r="AQ99" i="9" s="1"/>
  <c r="AP99" i="9"/>
  <c r="AP72" i="9"/>
  <c r="AH72" i="9"/>
  <c r="AQ72" i="9" s="1"/>
  <c r="Y91" i="9"/>
  <c r="AH76" i="9"/>
  <c r="AQ76" i="9" s="1"/>
  <c r="AP76" i="9"/>
  <c r="AP52" i="9"/>
  <c r="AH52" i="9"/>
  <c r="AQ52" i="9" s="1"/>
  <c r="AH81" i="9"/>
  <c r="AQ81" i="9" s="1"/>
  <c r="AP81" i="9"/>
  <c r="N115" i="9" l="1"/>
  <c r="AQ108" i="9"/>
  <c r="P115" i="9"/>
  <c r="K115" i="9"/>
  <c r="AJ115" i="9"/>
  <c r="U115" i="9"/>
  <c r="AA20" i="9"/>
  <c r="X115" i="9"/>
  <c r="AE115" i="9"/>
  <c r="S115" i="9"/>
  <c r="AH67" i="9"/>
  <c r="AP67" i="9"/>
  <c r="AM67" i="9"/>
  <c r="AB21" i="9"/>
  <c r="AB20" i="9" s="1"/>
  <c r="AL21" i="9"/>
  <c r="AL20" i="9" s="1"/>
  <c r="AP37" i="9"/>
  <c r="AP34" i="9"/>
  <c r="AP27" i="9"/>
  <c r="AP102" i="9"/>
  <c r="AO20" i="9"/>
  <c r="AQ103" i="9"/>
  <c r="AQ102" i="9" s="1"/>
  <c r="F20" i="9"/>
  <c r="F115" i="9" s="1"/>
  <c r="O20" i="9"/>
  <c r="AM38" i="9"/>
  <c r="AM37" i="9" s="1"/>
  <c r="AL44" i="9"/>
  <c r="AH102" i="9"/>
  <c r="AP88" i="9"/>
  <c r="T88" i="9"/>
  <c r="T44" i="9" s="1"/>
  <c r="O44" i="9"/>
  <c r="AC37" i="9"/>
  <c r="AB44" i="9"/>
  <c r="T37" i="9"/>
  <c r="AO44" i="9"/>
  <c r="AP31" i="9"/>
  <c r="AG20" i="9"/>
  <c r="T21" i="9"/>
  <c r="AG44" i="9"/>
  <c r="AC21" i="9"/>
  <c r="AR91" i="9"/>
  <c r="AR88" i="9" s="1"/>
  <c r="AR44" i="9" s="1"/>
  <c r="AN88" i="9"/>
  <c r="AN44" i="9" s="1"/>
  <c r="AN115" i="9" s="1"/>
  <c r="AQ29" i="9"/>
  <c r="AQ27" i="9" s="1"/>
  <c r="AM27" i="9"/>
  <c r="AM21" i="9" s="1"/>
  <c r="AM91" i="9"/>
  <c r="AQ69" i="9"/>
  <c r="AI37" i="9"/>
  <c r="AI20" i="9" s="1"/>
  <c r="AI115" i="9" s="1"/>
  <c r="AR38" i="9"/>
  <c r="AR37" i="9" s="1"/>
  <c r="AR20" i="9" s="1"/>
  <c r="Y37" i="9"/>
  <c r="Y20" i="9" s="1"/>
  <c r="AQ25" i="9"/>
  <c r="AQ24" i="9" s="1"/>
  <c r="AH24" i="9"/>
  <c r="AH21" i="9" s="1"/>
  <c r="AD37" i="9"/>
  <c r="AD20" i="9" s="1"/>
  <c r="Y88" i="9"/>
  <c r="Y44" i="9" s="1"/>
  <c r="AC91" i="9"/>
  <c r="AC88" i="9" s="1"/>
  <c r="AC44" i="9" s="1"/>
  <c r="AH88" i="9"/>
  <c r="AH109" i="9"/>
  <c r="AQ109" i="9" s="1"/>
  <c r="AP24" i="9"/>
  <c r="AQ47" i="9"/>
  <c r="AQ46" i="9" s="1"/>
  <c r="AH46" i="9"/>
  <c r="AQ32" i="9"/>
  <c r="AQ31" i="9" s="1"/>
  <c r="AH31" i="9"/>
  <c r="AQ71" i="9"/>
  <c r="AD88" i="9"/>
  <c r="AD44" i="9" s="1"/>
  <c r="AQ36" i="9"/>
  <c r="AQ34" i="9" s="1"/>
  <c r="AH34" i="9"/>
  <c r="AH37" i="9"/>
  <c r="AP46" i="9"/>
  <c r="AG115" i="9" l="1"/>
  <c r="AO115" i="9"/>
  <c r="AL115" i="9"/>
  <c r="Y115" i="9"/>
  <c r="AR115" i="9"/>
  <c r="AA115" i="9"/>
  <c r="AD115" i="9"/>
  <c r="O115" i="9"/>
  <c r="AB115" i="9"/>
  <c r="AQ67" i="9"/>
  <c r="AQ21" i="9"/>
  <c r="AP21" i="9"/>
  <c r="AQ38" i="9"/>
  <c r="AQ37" i="9" s="1"/>
  <c r="AM20" i="9"/>
  <c r="AC20" i="9"/>
  <c r="AH44" i="9"/>
  <c r="T20" i="9"/>
  <c r="T115" i="9" s="1"/>
  <c r="AP44" i="9"/>
  <c r="AH20" i="9"/>
  <c r="AM88" i="9"/>
  <c r="AM44" i="9" s="1"/>
  <c r="AQ91" i="9"/>
  <c r="AQ88" i="9" s="1"/>
  <c r="AH115" i="9" l="1"/>
  <c r="AM115" i="9"/>
  <c r="AC115" i="9"/>
  <c r="AQ20" i="9"/>
  <c r="AP20" i="9"/>
  <c r="AQ44" i="9"/>
  <c r="AP115" i="9" l="1"/>
  <c r="AQ115" i="9"/>
</calcChain>
</file>

<file path=xl/sharedStrings.xml><?xml version="1.0" encoding="utf-8"?>
<sst xmlns="http://schemas.openxmlformats.org/spreadsheetml/2006/main" count="234" uniqueCount="188">
  <si>
    <t>Потребители</t>
  </si>
  <si>
    <t>тыс.руб.</t>
  </si>
  <si>
    <t xml:space="preserve">тариф </t>
  </si>
  <si>
    <t>за счет средств городского бюджета, тыс.руб.</t>
  </si>
  <si>
    <t>за счет средств от собственных доходов, тыс.руб.</t>
  </si>
  <si>
    <t>тариф</t>
  </si>
  <si>
    <t>тыс.кВт</t>
  </si>
  <si>
    <t>Образование всего:</t>
  </si>
  <si>
    <t>в т.ч.:</t>
  </si>
  <si>
    <t>Дошкольное образование:</t>
  </si>
  <si>
    <t>МАДОУ "ДС №3 г. Благовещенска"</t>
  </si>
  <si>
    <t>МАДОУ "ДС №5 г. Благовещенска"</t>
  </si>
  <si>
    <t>МАДОУ "ДС №15 г. Благовещенска"</t>
  </si>
  <si>
    <t>МАДОУ "ДС №19 г. Благовещенска"</t>
  </si>
  <si>
    <t>МАДОУ "ДС №28 г. Благовещенска"</t>
  </si>
  <si>
    <t>МАДОУ "ДС №32 г. Благовещенска"</t>
  </si>
  <si>
    <t>МАДОУ "ДС №35 г. Благовещенска"</t>
  </si>
  <si>
    <t>МАДОУ "ДС №40 г. Благовещенска"</t>
  </si>
  <si>
    <t>МАДОУ "ДС №47 г. Благовещенска"</t>
  </si>
  <si>
    <t>МАДОУ "ДС №49 г. Благовещенска"</t>
  </si>
  <si>
    <t>МАДОУ "ДС №50 г. Благовещенска"</t>
  </si>
  <si>
    <t>МАДОУ "ДС №55 г. Благовещенска"</t>
  </si>
  <si>
    <t>МАДОУ "ДС №60 г. Благовещенска"</t>
  </si>
  <si>
    <t>МАДОУ "ДС №67 г. Благовещенска"</t>
  </si>
  <si>
    <t>МАДОУ "ДС №14 г. Благовещенска"</t>
  </si>
  <si>
    <t>Общее образование всего:</t>
  </si>
  <si>
    <t>МАОУ "Школа № 5 г. Благовещенска"</t>
  </si>
  <si>
    <t>МАОУ "Лицей № 11 г. Благовещенска"</t>
  </si>
  <si>
    <t>МАОУ "Школа № 16 г. Благовещенска"</t>
  </si>
  <si>
    <t>МАОУ "Школа № 17 г. Благовещенска"</t>
  </si>
  <si>
    <t>МАОУ "Школа № 22 г. Благовещенска"</t>
  </si>
  <si>
    <t>МАОУ "Гимназия №25 г.Благовещенска"</t>
  </si>
  <si>
    <t>МАОУ "Школа № 26 г. Благовещенска"</t>
  </si>
  <si>
    <t>МАОУ "Школа № 28 г. Благовещенска"</t>
  </si>
  <si>
    <t>МАОУ "Гимназия №1 г.Благовещенска"</t>
  </si>
  <si>
    <t>МАОУ "Алексеевская гимназия г. Благовещенска"</t>
  </si>
  <si>
    <t>МАОУ "Лицей № 6 г. Благовещенска"</t>
  </si>
  <si>
    <t>МАОУ "Школа № 13 г. Благовещенска"</t>
  </si>
  <si>
    <t>Учреждения дополнительного образования всего:</t>
  </si>
  <si>
    <t>МАОУ ДО ДЮСШ №7 г.Благовещенска</t>
  </si>
  <si>
    <t xml:space="preserve">МАОУ ДО ДЮСШ №1 г.Благовещенска </t>
  </si>
  <si>
    <t>МАОУ ДО ДЮСШ №3 г.Благовещенска</t>
  </si>
  <si>
    <t>МАОУ ДО ДЮСШ №5 г.Благовещенска</t>
  </si>
  <si>
    <t>МАОУ ДО ЦЭВД г.Благовещенска</t>
  </si>
  <si>
    <t>МАОУ "Школа № 16 г. Благовещенска" (УДО)</t>
  </si>
  <si>
    <t>МАОУ "Лицей № 6 г. Благовещенска" (УДО)</t>
  </si>
  <si>
    <t>МАОУ "Школа № 17 г. Благовещенска" (УДО)</t>
  </si>
  <si>
    <t>МАОУ "Школа № 26 г. Благовещенска" (УДО)</t>
  </si>
  <si>
    <t>Культура всего:</t>
  </si>
  <si>
    <t>Образовательные  учреждения всего:</t>
  </si>
  <si>
    <t>в том числе:</t>
  </si>
  <si>
    <t xml:space="preserve">МАУК "Общественно-культурный центр" </t>
  </si>
  <si>
    <t>МБУДО "Центральная детская школа искусств" СН2</t>
  </si>
  <si>
    <t>МБУДО "Музыкальная школа", всего:</t>
  </si>
  <si>
    <t>СН2</t>
  </si>
  <si>
    <t>НН</t>
  </si>
  <si>
    <t>МБУДО "Художественная школа", всего:</t>
  </si>
  <si>
    <t>МБУДО "Школа искусств с.Белогорье" НН</t>
  </si>
  <si>
    <t>МБУК "Муниципальная информационная библиотечная система", всего:</t>
  </si>
  <si>
    <t>МБУК "Городской Дом культуры", всего:</t>
  </si>
  <si>
    <t>Ленина,100; парк Дружбы; Чайковского, 191 (СН2)</t>
  </si>
  <si>
    <t>Кузнечная, 210 (НН)</t>
  </si>
  <si>
    <t>Калинина, 82/2 (НН)</t>
  </si>
  <si>
    <t>Институтская, 3 Харбин (НН)</t>
  </si>
  <si>
    <t>Чайковского, 305 Лагерь "Гагарина" (НН)</t>
  </si>
  <si>
    <t>МАОУ "Прогимназия г.Благовещенска"</t>
  </si>
  <si>
    <t>МУ "Городское управление капитального строительства"</t>
  </si>
  <si>
    <t>МБУ ЦРМ и ОИ "Выбор"</t>
  </si>
  <si>
    <t>МУ СОК "Юность"</t>
  </si>
  <si>
    <t>МУ "Информационное агентство Город"</t>
  </si>
  <si>
    <t>ИТОГО:</t>
  </si>
  <si>
    <t>Администрация г. Благовещенска</t>
  </si>
  <si>
    <t>Управление ЖКХ (Уличное освещение)</t>
  </si>
  <si>
    <t>МКУ "Эксплуатационно-хозяйственная служба", всего: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</si>
  <si>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</si>
  <si>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</si>
  <si>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</si>
  <si>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</si>
  <si>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</si>
  <si>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</si>
  <si>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</si>
  <si>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</si>
  <si>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</si>
  <si>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План на 2022 год</t>
  </si>
  <si>
    <t>10.</t>
  </si>
  <si>
    <t>11.</t>
  </si>
  <si>
    <t xml:space="preserve">МКУ "Управление по делам ГОЧС" </t>
  </si>
  <si>
    <t>№</t>
  </si>
  <si>
    <t>1.1.</t>
  </si>
  <si>
    <t>1.2.</t>
  </si>
  <si>
    <t>1.3.</t>
  </si>
  <si>
    <t>1.4.</t>
  </si>
  <si>
    <t>1.1.1.</t>
  </si>
  <si>
    <t>1.1.2.</t>
  </si>
  <si>
    <t>1.1.3.</t>
  </si>
  <si>
    <t>1.1.4.</t>
  </si>
  <si>
    <t>2.1.</t>
  </si>
  <si>
    <t>2.1.2.</t>
  </si>
  <si>
    <t>2.1.1.</t>
  </si>
  <si>
    <t>2.1.3.</t>
  </si>
  <si>
    <t>2.1.4.</t>
  </si>
  <si>
    <t>2.1.5.</t>
  </si>
  <si>
    <t>2.1.6.</t>
  </si>
  <si>
    <t>2.1.7.</t>
  </si>
  <si>
    <t>2.1.8.</t>
  </si>
  <si>
    <t>2.1.9.</t>
  </si>
  <si>
    <t>2.1.10.</t>
  </si>
  <si>
    <t>2.1.11.</t>
  </si>
  <si>
    <t>2.1.12.</t>
  </si>
  <si>
    <t>2.1.13.</t>
  </si>
  <si>
    <t>2.1.14.</t>
  </si>
  <si>
    <t>2.1.15.</t>
  </si>
  <si>
    <t>2.1.16.</t>
  </si>
  <si>
    <t>2.1.17.</t>
  </si>
  <si>
    <t>2.1.18.</t>
  </si>
  <si>
    <t>2.1.19.</t>
  </si>
  <si>
    <t>2.1.20.</t>
  </si>
  <si>
    <t>2.2.</t>
  </si>
  <si>
    <t>2.2.1.</t>
  </si>
  <si>
    <t>2.2.2.</t>
  </si>
  <si>
    <t>2.2.3.</t>
  </si>
  <si>
    <t>2.2.4.</t>
  </si>
  <si>
    <t>2.2.5.</t>
  </si>
  <si>
    <t>2.2.6.</t>
  </si>
  <si>
    <t>2.2.7.</t>
  </si>
  <si>
    <t>2.2.8.</t>
  </si>
  <si>
    <t>2.2.9.</t>
  </si>
  <si>
    <t>2.2.10.</t>
  </si>
  <si>
    <t>2.2.11.</t>
  </si>
  <si>
    <t>2.2.12.</t>
  </si>
  <si>
    <t>2.2.13.</t>
  </si>
  <si>
    <t>2.2.14.</t>
  </si>
  <si>
    <t>2.2.15.</t>
  </si>
  <si>
    <t>2.2.16.</t>
  </si>
  <si>
    <t>2.2.17.</t>
  </si>
  <si>
    <t>2.2.18.</t>
  </si>
  <si>
    <t>2.2.19.</t>
  </si>
  <si>
    <t>2.2.20.</t>
  </si>
  <si>
    <t>2.3.</t>
  </si>
  <si>
    <t>2.3.1.</t>
  </si>
  <si>
    <t>2.3.2.</t>
  </si>
  <si>
    <t>2.3.3.</t>
  </si>
  <si>
    <t>2.3.4.</t>
  </si>
  <si>
    <t>2.3.5.</t>
  </si>
  <si>
    <t>2.3.6.</t>
  </si>
  <si>
    <t>2.3.7.</t>
  </si>
  <si>
    <t>2.3.8.</t>
  </si>
  <si>
    <t>2.3.9.</t>
  </si>
  <si>
    <t>2.3.10.</t>
  </si>
  <si>
    <t>к постановлению администрации</t>
  </si>
  <si>
    <t>города Благовещенска</t>
  </si>
  <si>
    <t>от ___________________ № ______</t>
  </si>
  <si>
    <t>Приложение № 2</t>
  </si>
  <si>
    <t>Годовые объемы потребления электрической энергии муниципальными учреждениями, финансируемыми из городского бюджета,</t>
  </si>
  <si>
    <t>1.4.1.</t>
  </si>
  <si>
    <t>1.4.2.</t>
  </si>
  <si>
    <t>1.4.3.</t>
  </si>
  <si>
    <t>1.4.4.</t>
  </si>
  <si>
    <t>1.4.5.</t>
  </si>
  <si>
    <t>Проведение культурно-массовых мероприятий на открытых площадках города Благовещенска муниципальными организациями культуры</t>
  </si>
  <si>
    <t>1.5.</t>
  </si>
  <si>
    <t>МАОУ "Школа № 12 г. Благовещенска" (УДО)</t>
  </si>
  <si>
    <t>ул. Октябрьская, 217 (НН)</t>
  </si>
  <si>
    <t>ул. Пионерская, 31 (СН 2)</t>
  </si>
  <si>
    <t>План на 1 полугодие 2023 года</t>
  </si>
  <si>
    <t>План на 2 полугодие 2023 года</t>
  </si>
  <si>
    <t>План на 2023 год</t>
  </si>
  <si>
    <t>МАОУ "Школа № 23 г.Благовещенска" (ДС 22, 69)</t>
  </si>
  <si>
    <t>МАОУ "Школа № 24 г.Благовещенска" (ДС 45)</t>
  </si>
  <si>
    <t>МАОУ "Школа № 2 г. Благовещенска"</t>
  </si>
  <si>
    <t>МАОУ "Школа № 10 г. Благовещенска"</t>
  </si>
  <si>
    <t>МАОУ "Школа № 12 г. Благовещенска"</t>
  </si>
  <si>
    <t>МАОУ "Школа № 14 г. Благовещенска"</t>
  </si>
  <si>
    <t>МАОУ "Школа № 15 г. Благовещенска"</t>
  </si>
  <si>
    <t>МАОУ "Школа № 23 г. Благовещенска"</t>
  </si>
  <si>
    <t>МАОУ "Школа № 24 г. Благовещенска"</t>
  </si>
  <si>
    <t>МАОУ "Школа № 27 г. Благовещенска"</t>
  </si>
  <si>
    <t xml:space="preserve">МАДОУ "ЦРР-ДС №4 г.Благовещенска"  </t>
  </si>
  <si>
    <t>МАДОУ "ЦРР-ДС  №68 г. Благовещенска"</t>
  </si>
  <si>
    <t>1 полугодие 2022 год</t>
  </si>
  <si>
    <t>2 полугодие 2022 год</t>
  </si>
  <si>
    <t>Итого на 2022 год</t>
  </si>
  <si>
    <t>План на 1 полугодие 2024 года</t>
  </si>
  <si>
    <t>План на 2 полугодие 2024 года</t>
  </si>
  <si>
    <t>План на 2024 год</t>
  </si>
  <si>
    <t>на 2022 год и плановый период 2023 и 2024 годов</t>
  </si>
  <si>
    <t>МАУ "Спортивная школа "Центр боевых искусств"</t>
  </si>
  <si>
    <t>подсветка рекламных конструкций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</si>
</sst>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0"/>
    <numFmt numFmtId="166" formatCode="#,##0.0000"/>
    <numFmt numFmtId="167" formatCode="#,##0.00000"/>
  </numFmts>
  <fonts count="9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5" fillId="0" borderId="2" xfId="0" applyFont="1" applyFill="1" applyBorder="1" applyAlignment="1">
      <alignment wrapText="1"/>
    </xf>
    <xf numFmtId="2" fontId="5" fillId="0" borderId="2" xfId="0" applyNumberFormat="1" applyFont="1" applyFill="1" applyBorder="1" applyAlignment="1">
      <alignment wrapText="1"/>
    </xf>
    <xf numFmtId="0" fontId="1" fillId="0" borderId="2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4" fontId="4" fillId="0" borderId="2" xfId="0" applyNumberFormat="1" applyFont="1" applyFill="1" applyBorder="1"/>
    <xf numFmtId="4" fontId="1" fillId="0" borderId="2" xfId="0" applyNumberFormat="1" applyFont="1" applyFill="1" applyBorder="1"/>
    <xf numFmtId="0" fontId="6" fillId="0" borderId="0" xfId="0" applyFont="1" applyFill="1"/>
    <xf numFmtId="0" fontId="2" fillId="0" borderId="2" xfId="0" applyFont="1" applyFill="1" applyBorder="1" applyAlignment="1">
      <alignment wrapText="1"/>
    </xf>
    <xf numFmtId="0" fontId="2" fillId="0" borderId="2" xfId="0" applyFont="1" applyFill="1" applyBorder="1"/>
    <xf numFmtId="2" fontId="5" fillId="0" borderId="0" xfId="0" applyNumberFormat="1" applyFont="1" applyFill="1" applyAlignment="1">
      <alignment horizontal="center"/>
    </xf>
    <xf numFmtId="0" fontId="5" fillId="0" borderId="0" xfId="0" applyFont="1" applyFill="1"/>
    <xf numFmtId="0" fontId="5" fillId="0" borderId="0" xfId="0" applyFont="1" applyFill="1" applyAlignment="1">
      <alignment horizontal="right"/>
    </xf>
    <xf numFmtId="0" fontId="8" fillId="0" borderId="0" xfId="0" applyFont="1" applyFill="1"/>
    <xf numFmtId="2" fontId="2" fillId="0" borderId="2" xfId="0" applyNumberFormat="1" applyFont="1" applyFill="1" applyBorder="1" applyAlignment="1">
      <alignment horizontal="center"/>
    </xf>
    <xf numFmtId="2" fontId="5" fillId="0" borderId="2" xfId="0" applyNumberFormat="1" applyFont="1" applyFill="1" applyBorder="1" applyAlignment="1">
      <alignment horizontal="center"/>
    </xf>
    <xf numFmtId="0" fontId="3" fillId="0" borderId="2" xfId="0" applyFont="1" applyFill="1" applyBorder="1" applyAlignment="1">
      <alignment wrapText="1"/>
    </xf>
    <xf numFmtId="4" fontId="5" fillId="0" borderId="2" xfId="0" applyNumberFormat="1" applyFont="1" applyFill="1" applyBorder="1" applyAlignment="1">
      <alignment wrapText="1"/>
    </xf>
    <xf numFmtId="0" fontId="5" fillId="0" borderId="2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left" wrapText="1"/>
    </xf>
    <xf numFmtId="4" fontId="2" fillId="0" borderId="2" xfId="0" applyNumberFormat="1" applyFont="1" applyFill="1" applyBorder="1" applyAlignment="1">
      <alignment wrapText="1"/>
    </xf>
    <xf numFmtId="0" fontId="7" fillId="0" borderId="0" xfId="0" applyFont="1" applyFill="1"/>
    <xf numFmtId="4" fontId="4" fillId="0" borderId="2" xfId="0" applyNumberFormat="1" applyFont="1" applyFill="1" applyBorder="1" applyAlignment="1">
      <alignment wrapText="1"/>
    </xf>
    <xf numFmtId="0" fontId="3" fillId="0" borderId="2" xfId="0" applyFont="1" applyFill="1" applyBorder="1" applyAlignment="1">
      <alignment horizontal="left" wrapText="1"/>
    </xf>
    <xf numFmtId="0" fontId="5" fillId="0" borderId="2" xfId="0" applyFont="1" applyFill="1" applyBorder="1" applyAlignment="1">
      <alignment horizontal="left" wrapText="1"/>
    </xf>
    <xf numFmtId="4" fontId="1" fillId="0" borderId="2" xfId="0" applyNumberFormat="1" applyFont="1" applyFill="1" applyBorder="1" applyAlignment="1">
      <alignment wrapText="1"/>
    </xf>
    <xf numFmtId="0" fontId="8" fillId="0" borderId="0" xfId="0" applyFont="1" applyFill="1" applyAlignment="1">
      <alignment horizontal="center"/>
    </xf>
    <xf numFmtId="0" fontId="5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wrapText="1"/>
    </xf>
    <xf numFmtId="0" fontId="2" fillId="0" borderId="2" xfId="0" applyFont="1" applyFill="1" applyBorder="1" applyAlignment="1">
      <alignment vertical="top" wrapText="1"/>
    </xf>
    <xf numFmtId="164" fontId="4" fillId="0" borderId="2" xfId="0" applyNumberFormat="1" applyFont="1" applyFill="1" applyBorder="1"/>
    <xf numFmtId="0" fontId="5" fillId="0" borderId="2" xfId="0" applyFont="1" applyFill="1" applyBorder="1" applyAlignment="1">
      <alignment horizontal="right" vertical="top" wrapText="1"/>
    </xf>
    <xf numFmtId="166" fontId="2" fillId="0" borderId="2" xfId="0" applyNumberFormat="1" applyFont="1" applyFill="1" applyBorder="1" applyAlignment="1">
      <alignment wrapText="1"/>
    </xf>
    <xf numFmtId="167" fontId="2" fillId="0" borderId="2" xfId="0" applyNumberFormat="1" applyFont="1" applyFill="1" applyBorder="1" applyAlignment="1">
      <alignment wrapText="1"/>
    </xf>
    <xf numFmtId="0" fontId="1" fillId="0" borderId="2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6" fillId="0" borderId="0" xfId="0" applyFont="1" applyFill="1" applyAlignment="1">
      <alignment horizontal="center"/>
    </xf>
    <xf numFmtId="2" fontId="6" fillId="0" borderId="0" xfId="0" applyNumberFormat="1" applyFont="1" applyFill="1" applyAlignment="1">
      <alignment horizont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116"/>
  <sheetViews>
    <sheetView tabSelected="1" zoomScaleNormal="100" workbookViewId="0">
      <selection activeCell="B5" sqref="B5"/>
    </sheetView>
  </sheetViews>
  <sheetFormatPr defaultColWidth="9.109375" defaultRowHeight="15.6" x14ac:dyDescent="0.3"/>
  <cols>
    <col min="1" max="1" width="9.109375" style="26"/>
    <col min="2" max="2" width="36" style="13" customWidth="1"/>
    <col min="3" max="5" width="10.88671875" style="13" customWidth="1"/>
    <col min="6" max="7" width="10.88671875" style="13" hidden="1" customWidth="1"/>
    <col min="8" max="10" width="10.88671875" style="13" customWidth="1"/>
    <col min="11" max="12" width="10.88671875" style="13" hidden="1" customWidth="1"/>
    <col min="13" max="13" width="10.88671875" style="13" customWidth="1"/>
    <col min="14" max="14" width="12.109375" style="13" customWidth="1"/>
    <col min="15" max="15" width="11.88671875" style="13" customWidth="1"/>
    <col min="16" max="16" width="10.88671875" style="13" customWidth="1"/>
    <col min="17" max="26" width="10.88671875" style="13" hidden="1" customWidth="1"/>
    <col min="27" max="27" width="10.88671875" style="13" customWidth="1"/>
    <col min="28" max="29" width="11.6640625" style="13" customWidth="1"/>
    <col min="30" max="30" width="10.88671875" style="13" customWidth="1"/>
    <col min="31" max="40" width="10.88671875" style="13" hidden="1" customWidth="1"/>
    <col min="41" max="41" width="10.88671875" style="13" customWidth="1"/>
    <col min="42" max="42" width="12.33203125" style="13" customWidth="1"/>
    <col min="43" max="43" width="11.6640625" style="13" customWidth="1"/>
    <col min="44" max="44" width="10.88671875" style="13" customWidth="1"/>
    <col min="45" max="16384" width="9.109375" style="13"/>
  </cols>
  <sheetData>
    <row r="1" spans="1:44" s="11" customFormat="1" x14ac:dyDescent="0.3">
      <c r="A1" s="10"/>
      <c r="AR1" s="12" t="s">
        <v>152</v>
      </c>
    </row>
    <row r="2" spans="1:44" s="11" customFormat="1" x14ac:dyDescent="0.3">
      <c r="A2" s="10"/>
      <c r="AR2" s="12" t="s">
        <v>149</v>
      </c>
    </row>
    <row r="3" spans="1:44" s="11" customFormat="1" x14ac:dyDescent="0.3">
      <c r="A3" s="10"/>
      <c r="AR3" s="12" t="s">
        <v>150</v>
      </c>
    </row>
    <row r="4" spans="1:44" s="11" customFormat="1" x14ac:dyDescent="0.3">
      <c r="A4" s="10"/>
      <c r="AR4" s="12" t="s">
        <v>151</v>
      </c>
    </row>
    <row r="5" spans="1:44" s="11" customFormat="1" x14ac:dyDescent="0.3">
      <c r="A5" s="10"/>
      <c r="AR5" s="12"/>
    </row>
    <row r="6" spans="1:44" s="11" customFormat="1" x14ac:dyDescent="0.3">
      <c r="A6" s="10"/>
      <c r="AR6" s="12"/>
    </row>
    <row r="7" spans="1:44" s="11" customFormat="1" x14ac:dyDescent="0.3">
      <c r="A7" s="10"/>
      <c r="AR7" s="12"/>
    </row>
    <row r="8" spans="1:44" s="11" customFormat="1" x14ac:dyDescent="0.3">
      <c r="A8" s="10"/>
      <c r="AR8" s="12"/>
    </row>
    <row r="9" spans="1:44" s="11" customFormat="1" x14ac:dyDescent="0.3">
      <c r="A9" s="10"/>
    </row>
    <row r="10" spans="1:44" s="11" customFormat="1" x14ac:dyDescent="0.3">
      <c r="A10" s="10"/>
    </row>
    <row r="11" spans="1:44" s="11" customFormat="1" x14ac:dyDescent="0.3">
      <c r="A11" s="10"/>
    </row>
    <row r="12" spans="1:44" s="7" customFormat="1" ht="18" hidden="1" x14ac:dyDescent="0.35">
      <c r="A12" s="38" t="s">
        <v>153</v>
      </c>
      <c r="B12" s="38"/>
      <c r="C12" s="38"/>
      <c r="D12" s="38"/>
      <c r="E12" s="38"/>
      <c r="F12" s="38"/>
      <c r="G12" s="38"/>
      <c r="H12" s="38"/>
      <c r="I12" s="38"/>
      <c r="J12" s="38"/>
      <c r="K12" s="38"/>
      <c r="L12" s="38"/>
      <c r="M12" s="38"/>
      <c r="N12" s="38"/>
      <c r="O12" s="38"/>
      <c r="P12" s="38"/>
      <c r="Q12" s="38"/>
      <c r="R12" s="38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  <c r="AF12" s="38"/>
      <c r="AG12" s="38"/>
      <c r="AH12" s="38"/>
      <c r="AI12" s="38"/>
      <c r="AJ12" s="38"/>
      <c r="AK12" s="38"/>
      <c r="AL12" s="38"/>
      <c r="AM12" s="38"/>
      <c r="AN12" s="38"/>
      <c r="AO12" s="38"/>
      <c r="AP12" s="38"/>
      <c r="AQ12" s="38"/>
    </row>
    <row r="13" spans="1:44" s="7" customFormat="1" ht="18" hidden="1" x14ac:dyDescent="0.35">
      <c r="A13" s="39" t="s">
        <v>185</v>
      </c>
      <c r="B13" s="39"/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  <c r="AF13" s="39"/>
      <c r="AG13" s="39"/>
      <c r="AH13" s="39"/>
      <c r="AI13" s="39"/>
      <c r="AJ13" s="39"/>
      <c r="AK13" s="39"/>
      <c r="AL13" s="39"/>
      <c r="AM13" s="39"/>
      <c r="AN13" s="39"/>
      <c r="AO13" s="39"/>
      <c r="AP13" s="39"/>
      <c r="AQ13" s="39"/>
    </row>
    <row r="14" spans="1:44" s="11" customFormat="1" hidden="1" x14ac:dyDescent="0.3">
      <c r="A14" s="10"/>
      <c r="B14" s="10"/>
      <c r="C14" s="10"/>
      <c r="D14" s="10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0"/>
      <c r="AI14" s="10"/>
      <c r="AJ14" s="10"/>
      <c r="AK14" s="10"/>
      <c r="AL14" s="10"/>
      <c r="AM14" s="10"/>
      <c r="AN14" s="10"/>
      <c r="AO14" s="10"/>
      <c r="AP14" s="10"/>
      <c r="AQ14" s="10"/>
    </row>
    <row r="15" spans="1:44" s="11" customFormat="1" hidden="1" x14ac:dyDescent="0.3">
      <c r="A15" s="10"/>
      <c r="B15" s="10"/>
      <c r="C15" s="10"/>
      <c r="D15" s="10"/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  <c r="AH15" s="10"/>
      <c r="AI15" s="10"/>
      <c r="AJ15" s="10"/>
      <c r="AK15" s="10"/>
      <c r="AL15" s="10"/>
      <c r="AM15" s="10"/>
      <c r="AN15" s="10"/>
      <c r="AO15" s="10"/>
      <c r="AP15" s="10"/>
      <c r="AQ15" s="10"/>
    </row>
    <row r="16" spans="1:44" ht="15.6" hidden="1" customHeight="1" x14ac:dyDescent="0.3">
      <c r="A16" s="37" t="s">
        <v>87</v>
      </c>
      <c r="B16" s="41" t="s">
        <v>0</v>
      </c>
      <c r="C16" s="40" t="s">
        <v>83</v>
      </c>
      <c r="D16" s="40"/>
      <c r="E16" s="40"/>
      <c r="F16" s="40"/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 t="s">
        <v>164</v>
      </c>
      <c r="R16" s="40"/>
      <c r="S16" s="40"/>
      <c r="T16" s="40"/>
      <c r="U16" s="40"/>
      <c r="V16" s="40" t="s">
        <v>165</v>
      </c>
      <c r="W16" s="40"/>
      <c r="X16" s="40"/>
      <c r="Y16" s="40"/>
      <c r="Z16" s="40"/>
      <c r="AA16" s="40" t="s">
        <v>166</v>
      </c>
      <c r="AB16" s="40"/>
      <c r="AC16" s="40"/>
      <c r="AD16" s="40"/>
      <c r="AE16" s="40" t="s">
        <v>182</v>
      </c>
      <c r="AF16" s="40"/>
      <c r="AG16" s="40"/>
      <c r="AH16" s="40"/>
      <c r="AI16" s="40"/>
      <c r="AJ16" s="40" t="s">
        <v>183</v>
      </c>
      <c r="AK16" s="40"/>
      <c r="AL16" s="40"/>
      <c r="AM16" s="40"/>
      <c r="AN16" s="40"/>
      <c r="AO16" s="40" t="s">
        <v>184</v>
      </c>
      <c r="AP16" s="40"/>
      <c r="AQ16" s="40"/>
      <c r="AR16" s="40"/>
    </row>
    <row r="17" spans="1:44" ht="24" hidden="1" customHeight="1" x14ac:dyDescent="0.3">
      <c r="A17" s="37"/>
      <c r="B17" s="42"/>
      <c r="C17" s="40" t="s">
        <v>179</v>
      </c>
      <c r="D17" s="40"/>
      <c r="E17" s="40"/>
      <c r="F17" s="40"/>
      <c r="G17" s="40"/>
      <c r="H17" s="40" t="s">
        <v>180</v>
      </c>
      <c r="I17" s="40"/>
      <c r="J17" s="40"/>
      <c r="K17" s="40"/>
      <c r="L17" s="40"/>
      <c r="M17" s="40" t="s">
        <v>181</v>
      </c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40"/>
      <c r="AQ17" s="40"/>
      <c r="AR17" s="40"/>
    </row>
    <row r="18" spans="1:44" ht="93.6" hidden="1" x14ac:dyDescent="0.3">
      <c r="A18" s="37"/>
      <c r="B18" s="43"/>
      <c r="C18" s="35" t="s">
        <v>6</v>
      </c>
      <c r="D18" s="35" t="s">
        <v>2</v>
      </c>
      <c r="E18" s="35" t="s">
        <v>1</v>
      </c>
      <c r="F18" s="35" t="s">
        <v>3</v>
      </c>
      <c r="G18" s="35" t="s">
        <v>4</v>
      </c>
      <c r="H18" s="35" t="s">
        <v>6</v>
      </c>
      <c r="I18" s="35" t="s">
        <v>5</v>
      </c>
      <c r="J18" s="35" t="s">
        <v>1</v>
      </c>
      <c r="K18" s="35" t="s">
        <v>3</v>
      </c>
      <c r="L18" s="35" t="s">
        <v>4</v>
      </c>
      <c r="M18" s="35" t="s">
        <v>6</v>
      </c>
      <c r="N18" s="35" t="s">
        <v>1</v>
      </c>
      <c r="O18" s="35" t="s">
        <v>3</v>
      </c>
      <c r="P18" s="35" t="s">
        <v>4</v>
      </c>
      <c r="Q18" s="35" t="s">
        <v>6</v>
      </c>
      <c r="R18" s="35" t="s">
        <v>2</v>
      </c>
      <c r="S18" s="35" t="s">
        <v>1</v>
      </c>
      <c r="T18" s="35" t="s">
        <v>3</v>
      </c>
      <c r="U18" s="35" t="s">
        <v>4</v>
      </c>
      <c r="V18" s="35" t="s">
        <v>6</v>
      </c>
      <c r="W18" s="35" t="s">
        <v>5</v>
      </c>
      <c r="X18" s="35" t="s">
        <v>1</v>
      </c>
      <c r="Y18" s="35" t="s">
        <v>3</v>
      </c>
      <c r="Z18" s="35" t="s">
        <v>4</v>
      </c>
      <c r="AA18" s="35" t="s">
        <v>6</v>
      </c>
      <c r="AB18" s="35" t="s">
        <v>1</v>
      </c>
      <c r="AC18" s="35" t="s">
        <v>3</v>
      </c>
      <c r="AD18" s="35" t="s">
        <v>4</v>
      </c>
      <c r="AE18" s="35" t="s">
        <v>6</v>
      </c>
      <c r="AF18" s="35" t="s">
        <v>2</v>
      </c>
      <c r="AG18" s="35" t="s">
        <v>1</v>
      </c>
      <c r="AH18" s="35" t="s">
        <v>3</v>
      </c>
      <c r="AI18" s="35" t="s">
        <v>4</v>
      </c>
      <c r="AJ18" s="35" t="s">
        <v>6</v>
      </c>
      <c r="AK18" s="35" t="s">
        <v>5</v>
      </c>
      <c r="AL18" s="35" t="s">
        <v>1</v>
      </c>
      <c r="AM18" s="35" t="s">
        <v>3</v>
      </c>
      <c r="AN18" s="35" t="s">
        <v>4</v>
      </c>
      <c r="AO18" s="35" t="s">
        <v>6</v>
      </c>
      <c r="AP18" s="35" t="s">
        <v>1</v>
      </c>
      <c r="AQ18" s="35" t="s">
        <v>3</v>
      </c>
      <c r="AR18" s="35" t="s">
        <v>4</v>
      </c>
    </row>
    <row r="19" spans="1:44" s="11" customFormat="1" hidden="1" x14ac:dyDescent="0.3">
      <c r="A19" s="34">
        <v>1</v>
      </c>
      <c r="B19" s="36">
        <v>2</v>
      </c>
      <c r="C19" s="27">
        <v>3</v>
      </c>
      <c r="D19" s="27">
        <v>4</v>
      </c>
      <c r="E19" s="27">
        <v>5</v>
      </c>
      <c r="F19" s="17"/>
      <c r="G19" s="17"/>
      <c r="H19" s="27">
        <v>6</v>
      </c>
      <c r="I19" s="27">
        <v>7</v>
      </c>
      <c r="J19" s="27">
        <v>8</v>
      </c>
      <c r="K19" s="27"/>
      <c r="L19" s="35"/>
      <c r="M19" s="27">
        <v>9</v>
      </c>
      <c r="N19" s="27">
        <v>10</v>
      </c>
      <c r="O19" s="27">
        <v>11</v>
      </c>
      <c r="P19" s="35">
        <v>12</v>
      </c>
      <c r="Q19" s="27"/>
      <c r="R19" s="27"/>
      <c r="S19" s="27"/>
      <c r="T19" s="27"/>
      <c r="U19" s="35"/>
      <c r="V19" s="27"/>
      <c r="W19" s="27"/>
      <c r="X19" s="27"/>
      <c r="Y19" s="27"/>
      <c r="Z19" s="35"/>
      <c r="AA19" s="27">
        <v>13</v>
      </c>
      <c r="AB19" s="27">
        <v>14</v>
      </c>
      <c r="AC19" s="27">
        <v>15</v>
      </c>
      <c r="AD19" s="35">
        <v>16</v>
      </c>
      <c r="AE19" s="27"/>
      <c r="AF19" s="27"/>
      <c r="AG19" s="27"/>
      <c r="AH19" s="27"/>
      <c r="AI19" s="35"/>
      <c r="AJ19" s="27"/>
      <c r="AK19" s="27"/>
      <c r="AL19" s="27"/>
      <c r="AM19" s="27"/>
      <c r="AN19" s="35"/>
      <c r="AO19" s="27">
        <v>17</v>
      </c>
      <c r="AP19" s="27">
        <v>18</v>
      </c>
      <c r="AQ19" s="35">
        <v>19</v>
      </c>
      <c r="AR19" s="18">
        <v>20</v>
      </c>
    </row>
    <row r="20" spans="1:44" s="21" customFormat="1" hidden="1" x14ac:dyDescent="0.3">
      <c r="A20" s="14" t="s">
        <v>74</v>
      </c>
      <c r="B20" s="19" t="s">
        <v>48</v>
      </c>
      <c r="C20" s="20">
        <f>C21+C31+C34+C37+C43</f>
        <v>1002.64</v>
      </c>
      <c r="D20" s="20"/>
      <c r="E20" s="20">
        <f>E21+E31+E34+E37+E43</f>
        <v>6484.5361000000003</v>
      </c>
      <c r="F20" s="20">
        <f>F21+F31+F34+F37+F43</f>
        <v>5023.3526460000003</v>
      </c>
      <c r="G20" s="20">
        <f>G21+G31+G34+G37+G43</f>
        <v>1461.183454</v>
      </c>
      <c r="H20" s="20">
        <f>H21+H31+H34+H37+H43</f>
        <v>1136.4970000000001</v>
      </c>
      <c r="I20" s="20"/>
      <c r="J20" s="20">
        <f t="shared" ref="J20:Q20" si="0">J21+J31+J34+J37+J43</f>
        <v>7708.2993200000019</v>
      </c>
      <c r="K20" s="20">
        <f t="shared" si="0"/>
        <v>5993.7644472000002</v>
      </c>
      <c r="L20" s="20">
        <f t="shared" si="0"/>
        <v>1714.5348728000001</v>
      </c>
      <c r="M20" s="20">
        <f t="shared" si="0"/>
        <v>2139.1369999999997</v>
      </c>
      <c r="N20" s="20">
        <f t="shared" si="0"/>
        <v>14192.835420000001</v>
      </c>
      <c r="O20" s="20">
        <f t="shared" si="0"/>
        <v>11017.117093200002</v>
      </c>
      <c r="P20" s="20">
        <f t="shared" si="0"/>
        <v>3175.7183268000003</v>
      </c>
      <c r="Q20" s="20">
        <f t="shared" si="0"/>
        <v>1034.6500000000001</v>
      </c>
      <c r="R20" s="20"/>
      <c r="S20" s="20">
        <f>S21+S31+S34+S37+S43</f>
        <v>6979.2805000000008</v>
      </c>
      <c r="T20" s="20">
        <f>T21+T31+T34+T37+T43</f>
        <v>5456.9356539999999</v>
      </c>
      <c r="U20" s="20">
        <f>U21+U31+U34+U37+U43</f>
        <v>1522.344846</v>
      </c>
      <c r="V20" s="20">
        <f>V21+V31+V34+V37+V43</f>
        <v>1136.4970000000001</v>
      </c>
      <c r="W20" s="20"/>
      <c r="X20" s="20">
        <f t="shared" ref="X20:AE20" si="1">X21+X31+X34+X37+X43</f>
        <v>8012.7436300000018</v>
      </c>
      <c r="Y20" s="20">
        <f t="shared" si="1"/>
        <v>6286.2281155999999</v>
      </c>
      <c r="Z20" s="20">
        <f t="shared" si="1"/>
        <v>1726.5155144</v>
      </c>
      <c r="AA20" s="20">
        <f t="shared" si="1"/>
        <v>2171.1469999999999</v>
      </c>
      <c r="AB20" s="20">
        <f t="shared" si="1"/>
        <v>14992.024130000002</v>
      </c>
      <c r="AC20" s="20">
        <f t="shared" si="1"/>
        <v>11743.1637696</v>
      </c>
      <c r="AD20" s="20">
        <f t="shared" si="1"/>
        <v>3248.8603604</v>
      </c>
      <c r="AE20" s="20">
        <f t="shared" si="1"/>
        <v>1034.6500000000001</v>
      </c>
      <c r="AF20" s="20"/>
      <c r="AG20" s="20">
        <f>AG21+AG31+AG34+AG37+AG43</f>
        <v>7255.0045</v>
      </c>
      <c r="AH20" s="20">
        <f>AH21+AH31+AH34+AH37+AH43</f>
        <v>5665.6725459999998</v>
      </c>
      <c r="AI20" s="20">
        <f>AI21+AI31+AI34+AI37+AI43</f>
        <v>1589.3319540000002</v>
      </c>
      <c r="AJ20" s="20">
        <f>AJ21+AJ31+AJ34+AJ37+AJ43</f>
        <v>1136.4970000000001</v>
      </c>
      <c r="AK20" s="20"/>
      <c r="AL20" s="20">
        <f t="shared" ref="AL20:AR20" si="2">AL21+AL31+AL34+AL37+AL43</f>
        <v>8337.5938100000021</v>
      </c>
      <c r="AM20" s="20">
        <f t="shared" si="2"/>
        <v>6527.0613092000021</v>
      </c>
      <c r="AN20" s="20">
        <f t="shared" si="2"/>
        <v>1810.5325008000002</v>
      </c>
      <c r="AO20" s="20">
        <f t="shared" si="2"/>
        <v>2171.1469999999999</v>
      </c>
      <c r="AP20" s="20">
        <f t="shared" si="2"/>
        <v>15592.598310000001</v>
      </c>
      <c r="AQ20" s="20">
        <f t="shared" si="2"/>
        <v>12192.733855200004</v>
      </c>
      <c r="AR20" s="20">
        <f t="shared" si="2"/>
        <v>3399.8644547999997</v>
      </c>
    </row>
    <row r="21" spans="1:44" s="21" customFormat="1" ht="31.2" hidden="1" x14ac:dyDescent="0.3">
      <c r="A21" s="14" t="s">
        <v>88</v>
      </c>
      <c r="B21" s="19" t="s">
        <v>49</v>
      </c>
      <c r="C21" s="22">
        <f>C23+C24+C27+C30</f>
        <v>37.39</v>
      </c>
      <c r="D21" s="22"/>
      <c r="E21" s="22">
        <f t="shared" ref="E21:Q21" si="3">E23+E24+E27+E30</f>
        <v>251.04130000000001</v>
      </c>
      <c r="F21" s="22">
        <f t="shared" si="3"/>
        <v>227.33223599999999</v>
      </c>
      <c r="G21" s="22">
        <f t="shared" si="3"/>
        <v>23.709064000000001</v>
      </c>
      <c r="H21" s="22">
        <f t="shared" si="3"/>
        <v>39.960000000000008</v>
      </c>
      <c r="I21" s="22"/>
      <c r="J21" s="22">
        <f t="shared" si="3"/>
        <v>279.48349999999999</v>
      </c>
      <c r="K21" s="22">
        <f t="shared" si="3"/>
        <v>258.05164720000005</v>
      </c>
      <c r="L21" s="22">
        <f t="shared" si="3"/>
        <v>21.431852800000001</v>
      </c>
      <c r="M21" s="22">
        <f t="shared" si="3"/>
        <v>77.350000000000009</v>
      </c>
      <c r="N21" s="22">
        <f t="shared" si="3"/>
        <v>530.52480000000014</v>
      </c>
      <c r="O21" s="22">
        <f t="shared" si="3"/>
        <v>485.38388320000007</v>
      </c>
      <c r="P21" s="22">
        <f t="shared" si="3"/>
        <v>45.140916799999999</v>
      </c>
      <c r="Q21" s="22">
        <f t="shared" si="3"/>
        <v>37.39</v>
      </c>
      <c r="R21" s="22"/>
      <c r="S21" s="22">
        <f t="shared" ref="S21:V21" si="4">S23+S24+S27+S30</f>
        <v>261.85589999999996</v>
      </c>
      <c r="T21" s="22">
        <f t="shared" si="4"/>
        <v>234.152524</v>
      </c>
      <c r="U21" s="22">
        <f t="shared" si="4"/>
        <v>27.703375999999999</v>
      </c>
      <c r="V21" s="22">
        <f t="shared" si="4"/>
        <v>39.960000000000008</v>
      </c>
      <c r="W21" s="22"/>
      <c r="X21" s="22">
        <f t="shared" ref="X21:AE21" si="5">X23+X24+X27+X30</f>
        <v>290.59350000000001</v>
      </c>
      <c r="Y21" s="22">
        <f>Y23+Y24+Y27+Y30</f>
        <v>273.31864560000002</v>
      </c>
      <c r="Z21" s="22">
        <f t="shared" si="5"/>
        <v>17.274854399999999</v>
      </c>
      <c r="AA21" s="22">
        <f t="shared" si="5"/>
        <v>77.350000000000009</v>
      </c>
      <c r="AB21" s="22">
        <f t="shared" si="5"/>
        <v>552.44939999999997</v>
      </c>
      <c r="AC21" s="22">
        <f t="shared" si="5"/>
        <v>507.4711696</v>
      </c>
      <c r="AD21" s="22">
        <f t="shared" si="5"/>
        <v>44.978230400000001</v>
      </c>
      <c r="AE21" s="22">
        <f t="shared" si="5"/>
        <v>37.39</v>
      </c>
      <c r="AF21" s="22"/>
      <c r="AG21" s="22">
        <f t="shared" ref="AG21:AJ21" si="6">AG23+AG24+AG27+AG30</f>
        <v>272.2681</v>
      </c>
      <c r="AH21" s="22">
        <f t="shared" si="6"/>
        <v>243.476676</v>
      </c>
      <c r="AI21" s="22">
        <f t="shared" si="6"/>
        <v>28.791423999999999</v>
      </c>
      <c r="AJ21" s="22">
        <f t="shared" si="6"/>
        <v>39.960000000000008</v>
      </c>
      <c r="AK21" s="22"/>
      <c r="AL21" s="22">
        <f t="shared" ref="AL21:AR21" si="7">AL23+AL24+AL27+AL30</f>
        <v>302.32259999999997</v>
      </c>
      <c r="AM21" s="22">
        <f t="shared" si="7"/>
        <v>284.34469920000004</v>
      </c>
      <c r="AN21" s="22">
        <f t="shared" si="7"/>
        <v>17.9779008</v>
      </c>
      <c r="AO21" s="22">
        <f t="shared" si="7"/>
        <v>77.350000000000009</v>
      </c>
      <c r="AP21" s="22">
        <f t="shared" si="7"/>
        <v>574.59070000000008</v>
      </c>
      <c r="AQ21" s="22">
        <f t="shared" si="7"/>
        <v>527.82137520000003</v>
      </c>
      <c r="AR21" s="22">
        <f t="shared" si="7"/>
        <v>46.7693248</v>
      </c>
    </row>
    <row r="22" spans="1:44" hidden="1" x14ac:dyDescent="0.3">
      <c r="A22" s="15"/>
      <c r="B22" s="23" t="s">
        <v>50</v>
      </c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17"/>
      <c r="O22" s="17"/>
      <c r="P22" s="17"/>
      <c r="Q22" s="17"/>
      <c r="R22" s="6"/>
      <c r="S22" s="6"/>
      <c r="T22" s="6"/>
      <c r="U22" s="6"/>
      <c r="V22" s="17"/>
      <c r="W22" s="6"/>
      <c r="X22" s="6"/>
      <c r="Y22" s="6"/>
      <c r="Z22" s="6"/>
      <c r="AA22" s="6"/>
      <c r="AB22" s="17"/>
      <c r="AC22" s="17"/>
      <c r="AD22" s="17"/>
      <c r="AE22" s="17"/>
      <c r="AF22" s="6"/>
      <c r="AG22" s="6"/>
      <c r="AH22" s="6"/>
      <c r="AI22" s="6"/>
      <c r="AJ22" s="17"/>
      <c r="AK22" s="6"/>
      <c r="AL22" s="6"/>
      <c r="AM22" s="6"/>
      <c r="AN22" s="6"/>
      <c r="AO22" s="6"/>
      <c r="AP22" s="17"/>
      <c r="AQ22" s="17"/>
      <c r="AR22" s="17"/>
    </row>
    <row r="23" spans="1:44" ht="31.2" hidden="1" x14ac:dyDescent="0.3">
      <c r="A23" s="15" t="s">
        <v>92</v>
      </c>
      <c r="B23" s="24" t="s">
        <v>52</v>
      </c>
      <c r="C23" s="6">
        <v>12.3</v>
      </c>
      <c r="D23" s="6">
        <v>6.34</v>
      </c>
      <c r="E23" s="6">
        <f>C23*D23</f>
        <v>77.981999999999999</v>
      </c>
      <c r="F23" s="6">
        <f>E23-G23</f>
        <v>62.063527999999998</v>
      </c>
      <c r="G23" s="6">
        <f>2.5108*D23</f>
        <v>15.918472000000001</v>
      </c>
      <c r="H23" s="6">
        <v>11.06</v>
      </c>
      <c r="I23" s="6">
        <v>6.62</v>
      </c>
      <c r="J23" s="6">
        <f>H23*I23</f>
        <v>73.217200000000005</v>
      </c>
      <c r="K23" s="6">
        <f>J23-L23</f>
        <v>59.920003200000004</v>
      </c>
      <c r="L23" s="6">
        <f>2.00864*I23</f>
        <v>13.297196800000002</v>
      </c>
      <c r="M23" s="6">
        <f t="shared" ref="M23" si="8">C23+H23</f>
        <v>23.36</v>
      </c>
      <c r="N23" s="17">
        <f t="shared" ref="N23:P85" si="9">E23+J23</f>
        <v>151.19920000000002</v>
      </c>
      <c r="O23" s="17">
        <f t="shared" si="9"/>
        <v>121.9835312</v>
      </c>
      <c r="P23" s="17">
        <f t="shared" si="9"/>
        <v>29.215668800000003</v>
      </c>
      <c r="Q23" s="17">
        <f t="shared" ref="Q23:Q87" si="10">C23</f>
        <v>12.3</v>
      </c>
      <c r="R23" s="6">
        <v>6.62</v>
      </c>
      <c r="S23" s="6">
        <f>Q23*R23</f>
        <v>81.426000000000002</v>
      </c>
      <c r="T23" s="6">
        <f>S23-U23</f>
        <v>64.653568000000007</v>
      </c>
      <c r="U23" s="6">
        <f>2.5336*R23</f>
        <v>16.772431999999998</v>
      </c>
      <c r="V23" s="17">
        <f>H23</f>
        <v>11.06</v>
      </c>
      <c r="W23" s="6">
        <v>6.88</v>
      </c>
      <c r="X23" s="6">
        <f>V23*W23</f>
        <v>76.092799999999997</v>
      </c>
      <c r="Y23" s="6">
        <f>X23-Z23</f>
        <v>65.634099199999994</v>
      </c>
      <c r="Z23" s="6">
        <f>1.52016*W23</f>
        <v>10.458700799999999</v>
      </c>
      <c r="AA23" s="6">
        <f>Q23+V23</f>
        <v>23.36</v>
      </c>
      <c r="AB23" s="17">
        <f>S23+X23</f>
        <v>157.5188</v>
      </c>
      <c r="AC23" s="17">
        <f>T23+Y23</f>
        <v>130.28766719999999</v>
      </c>
      <c r="AD23" s="17">
        <f>U23+Z23</f>
        <v>27.231132799999997</v>
      </c>
      <c r="AE23" s="17">
        <f>Q23</f>
        <v>12.3</v>
      </c>
      <c r="AF23" s="6">
        <v>6.88</v>
      </c>
      <c r="AG23" s="6">
        <f>AE23*AF23</f>
        <v>84.624000000000009</v>
      </c>
      <c r="AH23" s="6">
        <f>AG23-AI23</f>
        <v>67.19283200000001</v>
      </c>
      <c r="AI23" s="6">
        <f>2.5336*AF23</f>
        <v>17.431168</v>
      </c>
      <c r="AJ23" s="17">
        <f>V23</f>
        <v>11.06</v>
      </c>
      <c r="AK23" s="6">
        <v>7.16</v>
      </c>
      <c r="AL23" s="6">
        <f>AJ23*AK23</f>
        <v>79.189599999999999</v>
      </c>
      <c r="AM23" s="6">
        <f>AL23-AN23</f>
        <v>68.305254399999995</v>
      </c>
      <c r="AN23" s="6">
        <f>1.52016*AK23</f>
        <v>10.8843456</v>
      </c>
      <c r="AO23" s="6">
        <f>AE23+AJ23</f>
        <v>23.36</v>
      </c>
      <c r="AP23" s="17">
        <f>AG23+AL23</f>
        <v>163.81360000000001</v>
      </c>
      <c r="AQ23" s="17">
        <f>AH23+AM23</f>
        <v>135.49808640000001</v>
      </c>
      <c r="AR23" s="17">
        <f>AI23+AN23</f>
        <v>28.315513599999999</v>
      </c>
    </row>
    <row r="24" spans="1:44" ht="31.2" hidden="1" x14ac:dyDescent="0.3">
      <c r="A24" s="15" t="s">
        <v>93</v>
      </c>
      <c r="B24" s="24" t="s">
        <v>53</v>
      </c>
      <c r="C24" s="25">
        <f>C25+C26</f>
        <v>3.1399999999999997</v>
      </c>
      <c r="D24" s="25"/>
      <c r="E24" s="25">
        <f t="shared" ref="E24:Q24" si="11">E25+E26</f>
        <v>20.571799999999996</v>
      </c>
      <c r="F24" s="25">
        <f t="shared" si="11"/>
        <v>20.571799999999996</v>
      </c>
      <c r="G24" s="25">
        <f t="shared" si="11"/>
        <v>0</v>
      </c>
      <c r="H24" s="25">
        <f t="shared" si="11"/>
        <v>8.5500000000000007</v>
      </c>
      <c r="I24" s="25"/>
      <c r="J24" s="25">
        <f t="shared" si="11"/>
        <v>58.734099999999998</v>
      </c>
      <c r="K24" s="25">
        <f t="shared" si="11"/>
        <v>58.734099999999998</v>
      </c>
      <c r="L24" s="25">
        <f t="shared" si="11"/>
        <v>0</v>
      </c>
      <c r="M24" s="25">
        <f t="shared" si="11"/>
        <v>11.690000000000001</v>
      </c>
      <c r="N24" s="25">
        <f t="shared" si="11"/>
        <v>79.305899999999994</v>
      </c>
      <c r="O24" s="25">
        <f t="shared" si="11"/>
        <v>79.305899999999994</v>
      </c>
      <c r="P24" s="25">
        <f t="shared" si="11"/>
        <v>0</v>
      </c>
      <c r="Q24" s="25">
        <f t="shared" si="11"/>
        <v>3.1399999999999997</v>
      </c>
      <c r="R24" s="25"/>
      <c r="S24" s="25">
        <f t="shared" ref="S24:V24" si="12">S25+S26</f>
        <v>21.467399999999998</v>
      </c>
      <c r="T24" s="25">
        <f t="shared" si="12"/>
        <v>21.467399999999998</v>
      </c>
      <c r="U24" s="25">
        <f t="shared" si="12"/>
        <v>0</v>
      </c>
      <c r="V24" s="25">
        <f t="shared" si="12"/>
        <v>8.5500000000000007</v>
      </c>
      <c r="W24" s="25"/>
      <c r="X24" s="25">
        <f t="shared" ref="X24:AE24" si="13">X25+X26</f>
        <v>61.059899999999999</v>
      </c>
      <c r="Y24" s="25">
        <f t="shared" si="13"/>
        <v>61.059899999999999</v>
      </c>
      <c r="Z24" s="25">
        <f t="shared" si="13"/>
        <v>0</v>
      </c>
      <c r="AA24" s="25">
        <f t="shared" si="13"/>
        <v>11.690000000000001</v>
      </c>
      <c r="AB24" s="25">
        <f t="shared" si="13"/>
        <v>82.527299999999997</v>
      </c>
      <c r="AC24" s="25">
        <f t="shared" si="13"/>
        <v>82.527299999999997</v>
      </c>
      <c r="AD24" s="25">
        <f t="shared" si="13"/>
        <v>0</v>
      </c>
      <c r="AE24" s="25">
        <f t="shared" si="13"/>
        <v>3.1399999999999997</v>
      </c>
      <c r="AF24" s="25"/>
      <c r="AG24" s="25">
        <f t="shared" ref="AG24:AJ24" si="14">AG25+AG26</f>
        <v>22.316599999999998</v>
      </c>
      <c r="AH24" s="25">
        <f t="shared" si="14"/>
        <v>22.316599999999998</v>
      </c>
      <c r="AI24" s="25">
        <f t="shared" si="14"/>
        <v>0</v>
      </c>
      <c r="AJ24" s="25">
        <f t="shared" si="14"/>
        <v>8.5500000000000007</v>
      </c>
      <c r="AK24" s="25"/>
      <c r="AL24" s="25">
        <f t="shared" ref="AL24:AR24" si="15">AL25+AL26</f>
        <v>63.531000000000006</v>
      </c>
      <c r="AM24" s="25">
        <f t="shared" si="15"/>
        <v>63.531000000000006</v>
      </c>
      <c r="AN24" s="25">
        <f t="shared" si="15"/>
        <v>0</v>
      </c>
      <c r="AO24" s="25">
        <f t="shared" si="15"/>
        <v>11.690000000000001</v>
      </c>
      <c r="AP24" s="25">
        <f t="shared" si="15"/>
        <v>85.8476</v>
      </c>
      <c r="AQ24" s="25">
        <f t="shared" si="15"/>
        <v>85.8476</v>
      </c>
      <c r="AR24" s="25">
        <f t="shared" si="15"/>
        <v>0</v>
      </c>
    </row>
    <row r="25" spans="1:44" hidden="1" x14ac:dyDescent="0.3">
      <c r="A25" s="15"/>
      <c r="B25" s="24" t="s">
        <v>54</v>
      </c>
      <c r="C25" s="6">
        <v>2.3199999999999998</v>
      </c>
      <c r="D25" s="6">
        <v>6.34</v>
      </c>
      <c r="E25" s="6">
        <f t="shared" ref="E25:E43" si="16">C25*D25</f>
        <v>14.708799999999998</v>
      </c>
      <c r="F25" s="6">
        <f>E25-G25</f>
        <v>14.708799999999998</v>
      </c>
      <c r="G25" s="6"/>
      <c r="H25" s="6">
        <v>5.98</v>
      </c>
      <c r="I25" s="6">
        <v>6.62</v>
      </c>
      <c r="J25" s="6">
        <f t="shared" ref="J25:J43" si="17">H25*I25</f>
        <v>39.587600000000002</v>
      </c>
      <c r="K25" s="6">
        <f>J25-L25</f>
        <v>39.587600000000002</v>
      </c>
      <c r="L25" s="6"/>
      <c r="M25" s="6">
        <f>C25+H25</f>
        <v>8.3000000000000007</v>
      </c>
      <c r="N25" s="17">
        <f t="shared" si="9"/>
        <v>54.296399999999998</v>
      </c>
      <c r="O25" s="17">
        <f t="shared" si="9"/>
        <v>54.296399999999998</v>
      </c>
      <c r="P25" s="17">
        <f t="shared" si="9"/>
        <v>0</v>
      </c>
      <c r="Q25" s="17">
        <f t="shared" si="10"/>
        <v>2.3199999999999998</v>
      </c>
      <c r="R25" s="6">
        <v>6.62</v>
      </c>
      <c r="S25" s="6">
        <f t="shared" ref="S25:S26" si="18">Q25*R25</f>
        <v>15.3584</v>
      </c>
      <c r="T25" s="6">
        <f>S25-U25</f>
        <v>15.3584</v>
      </c>
      <c r="U25" s="6"/>
      <c r="V25" s="17">
        <f>H25</f>
        <v>5.98</v>
      </c>
      <c r="W25" s="6">
        <v>6.88</v>
      </c>
      <c r="X25" s="6">
        <f t="shared" ref="X25:X26" si="19">V25*W25</f>
        <v>41.142400000000002</v>
      </c>
      <c r="Y25" s="6">
        <f>X25-Z25</f>
        <v>41.142400000000002</v>
      </c>
      <c r="Z25" s="6"/>
      <c r="AA25" s="6">
        <f>Q25+V25</f>
        <v>8.3000000000000007</v>
      </c>
      <c r="AB25" s="17">
        <f t="shared" ref="AB25:AD26" si="20">S25+X25</f>
        <v>56.500799999999998</v>
      </c>
      <c r="AC25" s="17">
        <f t="shared" si="20"/>
        <v>56.500799999999998</v>
      </c>
      <c r="AD25" s="17">
        <f t="shared" si="20"/>
        <v>0</v>
      </c>
      <c r="AE25" s="17">
        <f>Q25</f>
        <v>2.3199999999999998</v>
      </c>
      <c r="AF25" s="6">
        <v>6.88</v>
      </c>
      <c r="AG25" s="6">
        <f t="shared" ref="AG25:AG26" si="21">AE25*AF25</f>
        <v>15.961599999999999</v>
      </c>
      <c r="AH25" s="6">
        <f>AG25-AI25</f>
        <v>15.961599999999999</v>
      </c>
      <c r="AI25" s="6"/>
      <c r="AJ25" s="17">
        <f>V25</f>
        <v>5.98</v>
      </c>
      <c r="AK25" s="6">
        <v>7.16</v>
      </c>
      <c r="AL25" s="6">
        <f t="shared" ref="AL25:AL26" si="22">AJ25*AK25</f>
        <v>42.816800000000001</v>
      </c>
      <c r="AM25" s="6">
        <f>AL25-AN25</f>
        <v>42.816800000000001</v>
      </c>
      <c r="AN25" s="6"/>
      <c r="AO25" s="6">
        <f>AE25+AJ25</f>
        <v>8.3000000000000007</v>
      </c>
      <c r="AP25" s="17">
        <f t="shared" ref="AP25:AR26" si="23">AG25+AL25</f>
        <v>58.778399999999998</v>
      </c>
      <c r="AQ25" s="17">
        <f t="shared" si="23"/>
        <v>58.778399999999998</v>
      </c>
      <c r="AR25" s="17">
        <f t="shared" si="23"/>
        <v>0</v>
      </c>
    </row>
    <row r="26" spans="1:44" hidden="1" x14ac:dyDescent="0.3">
      <c r="A26" s="15"/>
      <c r="B26" s="24" t="s">
        <v>55</v>
      </c>
      <c r="C26" s="6">
        <v>0.82</v>
      </c>
      <c r="D26" s="6">
        <v>7.15</v>
      </c>
      <c r="E26" s="6">
        <f t="shared" si="16"/>
        <v>5.8629999999999995</v>
      </c>
      <c r="F26" s="6">
        <f>E26-G26</f>
        <v>5.8629999999999995</v>
      </c>
      <c r="G26" s="6"/>
      <c r="H26" s="6">
        <v>2.57</v>
      </c>
      <c r="I26" s="6">
        <v>7.45</v>
      </c>
      <c r="J26" s="6">
        <f t="shared" si="17"/>
        <v>19.1465</v>
      </c>
      <c r="K26" s="6">
        <f>J26-L26</f>
        <v>19.1465</v>
      </c>
      <c r="L26" s="6"/>
      <c r="M26" s="6">
        <f t="shared" ref="M26:M87" si="24">C26+H26</f>
        <v>3.3899999999999997</v>
      </c>
      <c r="N26" s="17">
        <f t="shared" si="9"/>
        <v>25.009499999999999</v>
      </c>
      <c r="O26" s="17">
        <f t="shared" si="9"/>
        <v>25.009499999999999</v>
      </c>
      <c r="P26" s="17">
        <f t="shared" si="9"/>
        <v>0</v>
      </c>
      <c r="Q26" s="17">
        <f t="shared" si="10"/>
        <v>0.82</v>
      </c>
      <c r="R26" s="6">
        <v>7.45</v>
      </c>
      <c r="S26" s="6">
        <f t="shared" si="18"/>
        <v>6.109</v>
      </c>
      <c r="T26" s="6">
        <f>S26-U26</f>
        <v>6.109</v>
      </c>
      <c r="U26" s="6"/>
      <c r="V26" s="17">
        <f>H26</f>
        <v>2.57</v>
      </c>
      <c r="W26" s="6">
        <v>7.75</v>
      </c>
      <c r="X26" s="6">
        <f t="shared" si="19"/>
        <v>19.9175</v>
      </c>
      <c r="Y26" s="6">
        <f>X26-Z26</f>
        <v>19.9175</v>
      </c>
      <c r="Z26" s="6"/>
      <c r="AA26" s="6">
        <f>Q26+V26</f>
        <v>3.3899999999999997</v>
      </c>
      <c r="AB26" s="17">
        <f t="shared" si="20"/>
        <v>26.026499999999999</v>
      </c>
      <c r="AC26" s="17">
        <f t="shared" si="20"/>
        <v>26.026499999999999</v>
      </c>
      <c r="AD26" s="17">
        <f t="shared" si="20"/>
        <v>0</v>
      </c>
      <c r="AE26" s="17">
        <f>Q26</f>
        <v>0.82</v>
      </c>
      <c r="AF26" s="6">
        <v>7.75</v>
      </c>
      <c r="AG26" s="6">
        <f t="shared" si="21"/>
        <v>6.3549999999999995</v>
      </c>
      <c r="AH26" s="6">
        <f>AG26-AI26</f>
        <v>6.3549999999999995</v>
      </c>
      <c r="AI26" s="6"/>
      <c r="AJ26" s="17">
        <f>V26</f>
        <v>2.57</v>
      </c>
      <c r="AK26" s="6">
        <v>8.06</v>
      </c>
      <c r="AL26" s="6">
        <f t="shared" si="22"/>
        <v>20.714200000000002</v>
      </c>
      <c r="AM26" s="6">
        <f>AL26-AN26</f>
        <v>20.714200000000002</v>
      </c>
      <c r="AN26" s="6"/>
      <c r="AO26" s="6">
        <f>AE26+AJ26</f>
        <v>3.3899999999999997</v>
      </c>
      <c r="AP26" s="17">
        <f t="shared" si="23"/>
        <v>27.069200000000002</v>
      </c>
      <c r="AQ26" s="17">
        <f t="shared" si="23"/>
        <v>27.069200000000002</v>
      </c>
      <c r="AR26" s="17">
        <f t="shared" si="23"/>
        <v>0</v>
      </c>
    </row>
    <row r="27" spans="1:44" ht="31.2" hidden="1" x14ac:dyDescent="0.3">
      <c r="A27" s="15" t="s">
        <v>94</v>
      </c>
      <c r="B27" s="24" t="s">
        <v>56</v>
      </c>
      <c r="C27" s="25">
        <f>C28+C29</f>
        <v>14.92</v>
      </c>
      <c r="D27" s="25"/>
      <c r="E27" s="25">
        <f t="shared" ref="E27:Q27" si="25">E28+E29</f>
        <v>102.22300000000001</v>
      </c>
      <c r="F27" s="25">
        <f t="shared" si="25"/>
        <v>94.432408000000009</v>
      </c>
      <c r="G27" s="25">
        <f t="shared" si="25"/>
        <v>7.7905919999999993</v>
      </c>
      <c r="H27" s="25">
        <f t="shared" si="25"/>
        <v>13.870000000000001</v>
      </c>
      <c r="I27" s="25"/>
      <c r="J27" s="25">
        <f t="shared" si="25"/>
        <v>99.256200000000007</v>
      </c>
      <c r="K27" s="25">
        <f t="shared" si="25"/>
        <v>91.121544000000014</v>
      </c>
      <c r="L27" s="25">
        <f t="shared" si="25"/>
        <v>8.1346559999999997</v>
      </c>
      <c r="M27" s="25">
        <f t="shared" si="25"/>
        <v>28.790000000000003</v>
      </c>
      <c r="N27" s="25">
        <f t="shared" si="25"/>
        <v>201.47920000000002</v>
      </c>
      <c r="O27" s="25">
        <f t="shared" si="25"/>
        <v>185.55395200000004</v>
      </c>
      <c r="P27" s="25">
        <f t="shared" si="25"/>
        <v>15.925248</v>
      </c>
      <c r="Q27" s="25">
        <f t="shared" si="25"/>
        <v>14.92</v>
      </c>
      <c r="R27" s="25"/>
      <c r="S27" s="25">
        <f t="shared" ref="S27:V27" si="26">S28+S29</f>
        <v>106.589</v>
      </c>
      <c r="T27" s="25">
        <f t="shared" si="26"/>
        <v>95.658056000000002</v>
      </c>
      <c r="U27" s="25">
        <f t="shared" si="26"/>
        <v>10.930944</v>
      </c>
      <c r="V27" s="25">
        <f t="shared" si="26"/>
        <v>13.870000000000001</v>
      </c>
      <c r="W27" s="25"/>
      <c r="X27" s="25">
        <f t="shared" ref="X27:AE27" si="27">X28+X29</f>
        <v>103.22080000000001</v>
      </c>
      <c r="Y27" s="25">
        <f t="shared" si="27"/>
        <v>96.404646400000019</v>
      </c>
      <c r="Z27" s="25">
        <f t="shared" si="27"/>
        <v>6.8161535999999998</v>
      </c>
      <c r="AA27" s="25">
        <f t="shared" si="27"/>
        <v>28.790000000000003</v>
      </c>
      <c r="AB27" s="25">
        <f t="shared" si="27"/>
        <v>209.80980000000002</v>
      </c>
      <c r="AC27" s="25">
        <f t="shared" si="27"/>
        <v>192.06270240000003</v>
      </c>
      <c r="AD27" s="25">
        <f t="shared" si="27"/>
        <v>17.7470976</v>
      </c>
      <c r="AE27" s="25">
        <f t="shared" si="27"/>
        <v>14.92</v>
      </c>
      <c r="AF27" s="25"/>
      <c r="AG27" s="25">
        <f t="shared" ref="AG27:AJ27" si="28">AG28+AG29</f>
        <v>110.845</v>
      </c>
      <c r="AH27" s="25">
        <f t="shared" si="28"/>
        <v>99.484743999999992</v>
      </c>
      <c r="AI27" s="25">
        <f t="shared" si="28"/>
        <v>11.360256</v>
      </c>
      <c r="AJ27" s="25">
        <f t="shared" si="28"/>
        <v>13.870000000000001</v>
      </c>
      <c r="AK27" s="25"/>
      <c r="AL27" s="25">
        <f t="shared" ref="AL27:AR27" si="29">AL28+AL29</f>
        <v>107.3732</v>
      </c>
      <c r="AM27" s="25">
        <f t="shared" si="29"/>
        <v>100.2796448</v>
      </c>
      <c r="AN27" s="25">
        <f t="shared" si="29"/>
        <v>7.0935552000000008</v>
      </c>
      <c r="AO27" s="25">
        <f t="shared" si="29"/>
        <v>28.790000000000003</v>
      </c>
      <c r="AP27" s="25">
        <f t="shared" si="29"/>
        <v>218.2182</v>
      </c>
      <c r="AQ27" s="25">
        <f t="shared" si="29"/>
        <v>199.76438880000001</v>
      </c>
      <c r="AR27" s="25">
        <f t="shared" si="29"/>
        <v>18.453811200000001</v>
      </c>
    </row>
    <row r="28" spans="1:44" hidden="1" x14ac:dyDescent="0.3">
      <c r="A28" s="15"/>
      <c r="B28" s="24" t="s">
        <v>54</v>
      </c>
      <c r="C28" s="6">
        <v>5.5</v>
      </c>
      <c r="D28" s="6">
        <v>6.34</v>
      </c>
      <c r="E28" s="6">
        <f t="shared" si="16"/>
        <v>34.869999999999997</v>
      </c>
      <c r="F28" s="6">
        <f t="shared" ref="F28:F29" si="30">E28-G28</f>
        <v>27.079407999999997</v>
      </c>
      <c r="G28" s="6">
        <f>1.2288*D28</f>
        <v>7.7905919999999993</v>
      </c>
      <c r="H28" s="6">
        <v>4.91</v>
      </c>
      <c r="I28" s="6">
        <v>6.62</v>
      </c>
      <c r="J28" s="6">
        <f t="shared" si="17"/>
        <v>32.504200000000004</v>
      </c>
      <c r="K28" s="6">
        <f t="shared" ref="K28:K29" si="31">J28-L28</f>
        <v>24.369544000000005</v>
      </c>
      <c r="L28" s="6">
        <f>1.2288*I28</f>
        <v>8.1346559999999997</v>
      </c>
      <c r="M28" s="6">
        <f t="shared" si="24"/>
        <v>10.41</v>
      </c>
      <c r="N28" s="17">
        <f t="shared" si="9"/>
        <v>67.374200000000002</v>
      </c>
      <c r="O28" s="17">
        <f t="shared" si="9"/>
        <v>51.448952000000006</v>
      </c>
      <c r="P28" s="17">
        <f t="shared" si="9"/>
        <v>15.925248</v>
      </c>
      <c r="Q28" s="17">
        <f t="shared" si="10"/>
        <v>5.5</v>
      </c>
      <c r="R28" s="6">
        <v>6.62</v>
      </c>
      <c r="S28" s="6">
        <f t="shared" ref="S28:S30" si="32">Q28*R28</f>
        <v>36.410000000000004</v>
      </c>
      <c r="T28" s="6">
        <f>S28-U28</f>
        <v>25.479056000000003</v>
      </c>
      <c r="U28" s="6">
        <f>1.6512*R28</f>
        <v>10.930944</v>
      </c>
      <c r="V28" s="17">
        <f>H28</f>
        <v>4.91</v>
      </c>
      <c r="W28" s="6">
        <v>6.88</v>
      </c>
      <c r="X28" s="6">
        <f t="shared" ref="X28:X30" si="33">V28*W28</f>
        <v>33.780799999999999</v>
      </c>
      <c r="Y28" s="6">
        <f>X28-Z28</f>
        <v>26.964646399999999</v>
      </c>
      <c r="Z28" s="6">
        <f>0.99072*W28</f>
        <v>6.8161535999999998</v>
      </c>
      <c r="AA28" s="6">
        <f>Q28+V28</f>
        <v>10.41</v>
      </c>
      <c r="AB28" s="17">
        <f t="shared" ref="AB28:AD30" si="34">S28+X28</f>
        <v>70.190799999999996</v>
      </c>
      <c r="AC28" s="17">
        <f t="shared" si="34"/>
        <v>52.443702400000006</v>
      </c>
      <c r="AD28" s="17">
        <f t="shared" si="34"/>
        <v>17.7470976</v>
      </c>
      <c r="AE28" s="17">
        <f>Q28</f>
        <v>5.5</v>
      </c>
      <c r="AF28" s="6">
        <v>6.88</v>
      </c>
      <c r="AG28" s="6">
        <f t="shared" ref="AG28:AG30" si="35">AE28*AF28</f>
        <v>37.839999999999996</v>
      </c>
      <c r="AH28" s="6">
        <f>AG28-AI28</f>
        <v>26.479743999999997</v>
      </c>
      <c r="AI28" s="6">
        <f>1.6512*AF28</f>
        <v>11.360256</v>
      </c>
      <c r="AJ28" s="17">
        <f>V28</f>
        <v>4.91</v>
      </c>
      <c r="AK28" s="6">
        <v>7.16</v>
      </c>
      <c r="AL28" s="6">
        <f t="shared" ref="AL28:AL30" si="36">AJ28*AK28</f>
        <v>35.1556</v>
      </c>
      <c r="AM28" s="6">
        <f>AL28-AN28</f>
        <v>28.062044799999999</v>
      </c>
      <c r="AN28" s="6">
        <f>0.99072*AK28</f>
        <v>7.0935552000000008</v>
      </c>
      <c r="AO28" s="6">
        <f>AE28+AJ28</f>
        <v>10.41</v>
      </c>
      <c r="AP28" s="17">
        <f t="shared" ref="AP28:AR30" si="37">AG28+AL28</f>
        <v>72.995599999999996</v>
      </c>
      <c r="AQ28" s="17">
        <f t="shared" si="37"/>
        <v>54.541788799999992</v>
      </c>
      <c r="AR28" s="17">
        <f t="shared" si="37"/>
        <v>18.453811200000001</v>
      </c>
    </row>
    <row r="29" spans="1:44" hidden="1" x14ac:dyDescent="0.3">
      <c r="A29" s="15"/>
      <c r="B29" s="24" t="s">
        <v>55</v>
      </c>
      <c r="C29" s="6">
        <v>9.42</v>
      </c>
      <c r="D29" s="6">
        <v>7.15</v>
      </c>
      <c r="E29" s="6">
        <f t="shared" si="16"/>
        <v>67.353000000000009</v>
      </c>
      <c r="F29" s="6">
        <f t="shared" si="30"/>
        <v>67.353000000000009</v>
      </c>
      <c r="G29" s="6"/>
      <c r="H29" s="6">
        <v>8.9600000000000009</v>
      </c>
      <c r="I29" s="6">
        <v>7.45</v>
      </c>
      <c r="J29" s="6">
        <f t="shared" si="17"/>
        <v>66.75200000000001</v>
      </c>
      <c r="K29" s="6">
        <f t="shared" si="31"/>
        <v>66.75200000000001</v>
      </c>
      <c r="L29" s="6"/>
      <c r="M29" s="6">
        <f t="shared" si="24"/>
        <v>18.380000000000003</v>
      </c>
      <c r="N29" s="17">
        <f t="shared" si="9"/>
        <v>134.10500000000002</v>
      </c>
      <c r="O29" s="17">
        <f t="shared" si="9"/>
        <v>134.10500000000002</v>
      </c>
      <c r="P29" s="17">
        <f t="shared" si="9"/>
        <v>0</v>
      </c>
      <c r="Q29" s="17">
        <f t="shared" si="10"/>
        <v>9.42</v>
      </c>
      <c r="R29" s="6">
        <v>7.45</v>
      </c>
      <c r="S29" s="6">
        <f t="shared" si="32"/>
        <v>70.179000000000002</v>
      </c>
      <c r="T29" s="6">
        <f>S29-U29</f>
        <v>70.179000000000002</v>
      </c>
      <c r="U29" s="6"/>
      <c r="V29" s="17">
        <f>H29</f>
        <v>8.9600000000000009</v>
      </c>
      <c r="W29" s="6">
        <v>7.75</v>
      </c>
      <c r="X29" s="6">
        <f t="shared" si="33"/>
        <v>69.440000000000012</v>
      </c>
      <c r="Y29" s="6">
        <f>X29-Z29</f>
        <v>69.440000000000012</v>
      </c>
      <c r="Z29" s="6"/>
      <c r="AA29" s="6">
        <f>Q29+V29</f>
        <v>18.380000000000003</v>
      </c>
      <c r="AB29" s="17">
        <f t="shared" si="34"/>
        <v>139.61900000000003</v>
      </c>
      <c r="AC29" s="17">
        <f t="shared" si="34"/>
        <v>139.61900000000003</v>
      </c>
      <c r="AD29" s="17">
        <f t="shared" si="34"/>
        <v>0</v>
      </c>
      <c r="AE29" s="17">
        <f>Q29</f>
        <v>9.42</v>
      </c>
      <c r="AF29" s="6">
        <v>7.75</v>
      </c>
      <c r="AG29" s="6">
        <f t="shared" si="35"/>
        <v>73.004999999999995</v>
      </c>
      <c r="AH29" s="6">
        <f>AG29-AI29</f>
        <v>73.004999999999995</v>
      </c>
      <c r="AI29" s="6"/>
      <c r="AJ29" s="17">
        <f>V29</f>
        <v>8.9600000000000009</v>
      </c>
      <c r="AK29" s="6">
        <v>8.06</v>
      </c>
      <c r="AL29" s="6">
        <f t="shared" si="36"/>
        <v>72.217600000000004</v>
      </c>
      <c r="AM29" s="6">
        <f>AL29-AN29</f>
        <v>72.217600000000004</v>
      </c>
      <c r="AN29" s="6"/>
      <c r="AO29" s="6">
        <f>AE29+AJ29</f>
        <v>18.380000000000003</v>
      </c>
      <c r="AP29" s="17">
        <f t="shared" si="37"/>
        <v>145.2226</v>
      </c>
      <c r="AQ29" s="17">
        <f t="shared" si="37"/>
        <v>145.2226</v>
      </c>
      <c r="AR29" s="17">
        <f t="shared" si="37"/>
        <v>0</v>
      </c>
    </row>
    <row r="30" spans="1:44" ht="31.2" hidden="1" x14ac:dyDescent="0.3">
      <c r="A30" s="15" t="s">
        <v>95</v>
      </c>
      <c r="B30" s="24" t="s">
        <v>57</v>
      </c>
      <c r="C30" s="6">
        <v>7.03</v>
      </c>
      <c r="D30" s="6">
        <v>7.15</v>
      </c>
      <c r="E30" s="6">
        <f t="shared" si="16"/>
        <v>50.264500000000005</v>
      </c>
      <c r="F30" s="6">
        <f>E30-G30</f>
        <v>50.264500000000005</v>
      </c>
      <c r="G30" s="6"/>
      <c r="H30" s="6">
        <v>6.48</v>
      </c>
      <c r="I30" s="6">
        <v>7.45</v>
      </c>
      <c r="J30" s="6">
        <f t="shared" si="17"/>
        <v>48.276000000000003</v>
      </c>
      <c r="K30" s="6">
        <f>J30-L30</f>
        <v>48.276000000000003</v>
      </c>
      <c r="L30" s="6"/>
      <c r="M30" s="6">
        <f t="shared" si="24"/>
        <v>13.510000000000002</v>
      </c>
      <c r="N30" s="17">
        <f t="shared" si="9"/>
        <v>98.540500000000009</v>
      </c>
      <c r="O30" s="17">
        <f t="shared" si="9"/>
        <v>98.540500000000009</v>
      </c>
      <c r="P30" s="17">
        <f t="shared" si="9"/>
        <v>0</v>
      </c>
      <c r="Q30" s="17">
        <f t="shared" si="10"/>
        <v>7.03</v>
      </c>
      <c r="R30" s="6">
        <v>7.45</v>
      </c>
      <c r="S30" s="6">
        <f t="shared" si="32"/>
        <v>52.3735</v>
      </c>
      <c r="T30" s="6">
        <f>S30-U30</f>
        <v>52.3735</v>
      </c>
      <c r="U30" s="6"/>
      <c r="V30" s="17">
        <f>H30</f>
        <v>6.48</v>
      </c>
      <c r="W30" s="6">
        <v>7.75</v>
      </c>
      <c r="X30" s="6">
        <f t="shared" si="33"/>
        <v>50.220000000000006</v>
      </c>
      <c r="Y30" s="6">
        <f>X30-Z30</f>
        <v>50.220000000000006</v>
      </c>
      <c r="Z30" s="6"/>
      <c r="AA30" s="6">
        <f>Q30+V30</f>
        <v>13.510000000000002</v>
      </c>
      <c r="AB30" s="17">
        <f t="shared" si="34"/>
        <v>102.59350000000001</v>
      </c>
      <c r="AC30" s="17">
        <f t="shared" si="34"/>
        <v>102.59350000000001</v>
      </c>
      <c r="AD30" s="17">
        <f t="shared" si="34"/>
        <v>0</v>
      </c>
      <c r="AE30" s="17">
        <f>Q30</f>
        <v>7.03</v>
      </c>
      <c r="AF30" s="6">
        <v>7.75</v>
      </c>
      <c r="AG30" s="6">
        <f t="shared" si="35"/>
        <v>54.482500000000002</v>
      </c>
      <c r="AH30" s="6">
        <f>AG30-AI30</f>
        <v>54.482500000000002</v>
      </c>
      <c r="AI30" s="6"/>
      <c r="AJ30" s="17">
        <f>V30</f>
        <v>6.48</v>
      </c>
      <c r="AK30" s="6">
        <v>8.06</v>
      </c>
      <c r="AL30" s="6">
        <f t="shared" si="36"/>
        <v>52.228800000000007</v>
      </c>
      <c r="AM30" s="6">
        <f>AL30-AN30</f>
        <v>52.228800000000007</v>
      </c>
      <c r="AN30" s="6"/>
      <c r="AO30" s="6">
        <f>AE30+AJ30</f>
        <v>13.510000000000002</v>
      </c>
      <c r="AP30" s="17">
        <f t="shared" si="37"/>
        <v>106.71130000000001</v>
      </c>
      <c r="AQ30" s="17">
        <f t="shared" si="37"/>
        <v>106.71130000000001</v>
      </c>
      <c r="AR30" s="17">
        <f t="shared" si="37"/>
        <v>0</v>
      </c>
    </row>
    <row r="31" spans="1:44" s="21" customFormat="1" ht="46.8" hidden="1" x14ac:dyDescent="0.3">
      <c r="A31" s="14" t="s">
        <v>89</v>
      </c>
      <c r="B31" s="19" t="s">
        <v>58</v>
      </c>
      <c r="C31" s="22">
        <f>C32+C33</f>
        <v>56.400000000000006</v>
      </c>
      <c r="D31" s="22"/>
      <c r="E31" s="22">
        <f t="shared" ref="E31:Q31" si="38">E32+E33</f>
        <v>371.79960000000005</v>
      </c>
      <c r="F31" s="22">
        <f t="shared" si="38"/>
        <v>318.79086000000007</v>
      </c>
      <c r="G31" s="22">
        <f t="shared" si="38"/>
        <v>53.008740000000003</v>
      </c>
      <c r="H31" s="22">
        <f t="shared" si="38"/>
        <v>46.37</v>
      </c>
      <c r="I31" s="22"/>
      <c r="J31" s="22">
        <f t="shared" si="38"/>
        <v>321.32009999999997</v>
      </c>
      <c r="K31" s="22">
        <f t="shared" si="38"/>
        <v>248.48023999999998</v>
      </c>
      <c r="L31" s="22">
        <f t="shared" si="38"/>
        <v>72.839860000000002</v>
      </c>
      <c r="M31" s="22">
        <f t="shared" si="38"/>
        <v>102.77</v>
      </c>
      <c r="N31" s="22">
        <f t="shared" si="38"/>
        <v>693.11969999999997</v>
      </c>
      <c r="O31" s="22">
        <f t="shared" si="38"/>
        <v>567.27110000000005</v>
      </c>
      <c r="P31" s="22">
        <f>P32+P33</f>
        <v>125.8486</v>
      </c>
      <c r="Q31" s="22">
        <f t="shared" si="38"/>
        <v>56.400000000000006</v>
      </c>
      <c r="R31" s="22"/>
      <c r="S31" s="22">
        <f t="shared" ref="S31:V31" si="39">S32+S33</f>
        <v>387.94280000000003</v>
      </c>
      <c r="T31" s="22">
        <f t="shared" si="39"/>
        <v>364.47490000000005</v>
      </c>
      <c r="U31" s="22">
        <f t="shared" si="39"/>
        <v>23.4679</v>
      </c>
      <c r="V31" s="22">
        <f t="shared" si="39"/>
        <v>46.37</v>
      </c>
      <c r="W31" s="22"/>
      <c r="X31" s="22">
        <f t="shared" ref="X31:AE31" si="40">X32+X33</f>
        <v>334.06790000000001</v>
      </c>
      <c r="Y31" s="22">
        <f t="shared" si="40"/>
        <v>308.13717999999994</v>
      </c>
      <c r="Z31" s="22">
        <f t="shared" si="40"/>
        <v>25.930720000000001</v>
      </c>
      <c r="AA31" s="22">
        <f t="shared" si="40"/>
        <v>102.77</v>
      </c>
      <c r="AB31" s="22">
        <f t="shared" si="40"/>
        <v>722.01070000000004</v>
      </c>
      <c r="AC31" s="22">
        <f t="shared" si="40"/>
        <v>672.61208000000011</v>
      </c>
      <c r="AD31" s="22">
        <f t="shared" si="40"/>
        <v>49.398620000000001</v>
      </c>
      <c r="AE31" s="22">
        <f t="shared" si="40"/>
        <v>56.400000000000006</v>
      </c>
      <c r="AF31" s="22"/>
      <c r="AG31" s="22">
        <f t="shared" ref="AG31:AJ31" si="41">AG32+AG33</f>
        <v>403.30920000000003</v>
      </c>
      <c r="AH31" s="22">
        <f t="shared" si="41"/>
        <v>378.9196</v>
      </c>
      <c r="AI31" s="22">
        <f t="shared" si="41"/>
        <v>24.389599999999998</v>
      </c>
      <c r="AJ31" s="22">
        <f t="shared" si="41"/>
        <v>46.37</v>
      </c>
      <c r="AK31" s="22"/>
      <c r="AL31" s="22">
        <f t="shared" ref="AL31:AR31" si="42">AL32+AL33</f>
        <v>347.5702</v>
      </c>
      <c r="AM31" s="22">
        <f t="shared" si="42"/>
        <v>320.58416</v>
      </c>
      <c r="AN31" s="22">
        <f t="shared" si="42"/>
        <v>26.986040000000003</v>
      </c>
      <c r="AO31" s="22">
        <f t="shared" si="42"/>
        <v>102.77</v>
      </c>
      <c r="AP31" s="22">
        <f t="shared" si="42"/>
        <v>750.87940000000003</v>
      </c>
      <c r="AQ31" s="22">
        <f t="shared" si="42"/>
        <v>699.50376000000006</v>
      </c>
      <c r="AR31" s="22">
        <f t="shared" si="42"/>
        <v>51.375640000000004</v>
      </c>
    </row>
    <row r="32" spans="1:44" hidden="1" x14ac:dyDescent="0.3">
      <c r="A32" s="3"/>
      <c r="B32" s="24" t="s">
        <v>54</v>
      </c>
      <c r="C32" s="6">
        <v>38.840000000000003</v>
      </c>
      <c r="D32" s="6">
        <v>6.34</v>
      </c>
      <c r="E32" s="6">
        <f t="shared" si="16"/>
        <v>246.24560000000002</v>
      </c>
      <c r="F32" s="6">
        <f t="shared" ref="F32:F33" si="43">E32-G32</f>
        <v>193.23686000000004</v>
      </c>
      <c r="G32" s="6">
        <f>8.361*D32</f>
        <v>53.008740000000003</v>
      </c>
      <c r="H32" s="6">
        <v>29.08</v>
      </c>
      <c r="I32" s="6">
        <v>6.62</v>
      </c>
      <c r="J32" s="6">
        <f t="shared" si="17"/>
        <v>192.50959999999998</v>
      </c>
      <c r="K32" s="6">
        <f t="shared" ref="K32:K33" si="44">J32-L32</f>
        <v>119.66973999999998</v>
      </c>
      <c r="L32" s="6">
        <f>11.003*I32</f>
        <v>72.839860000000002</v>
      </c>
      <c r="M32" s="6">
        <f t="shared" si="24"/>
        <v>67.92</v>
      </c>
      <c r="N32" s="17">
        <f t="shared" si="9"/>
        <v>438.7552</v>
      </c>
      <c r="O32" s="17">
        <f t="shared" si="9"/>
        <v>312.90660000000003</v>
      </c>
      <c r="P32" s="17">
        <f t="shared" si="9"/>
        <v>125.8486</v>
      </c>
      <c r="Q32" s="17">
        <f t="shared" si="10"/>
        <v>38.840000000000003</v>
      </c>
      <c r="R32" s="6">
        <v>6.62</v>
      </c>
      <c r="S32" s="6">
        <f t="shared" ref="S32:S33" si="45">Q32*R32</f>
        <v>257.12080000000003</v>
      </c>
      <c r="T32" s="6">
        <f>S32-U32</f>
        <v>233.65290000000005</v>
      </c>
      <c r="U32" s="6">
        <f>3.545*R32</f>
        <v>23.4679</v>
      </c>
      <c r="V32" s="17">
        <f>H32</f>
        <v>29.08</v>
      </c>
      <c r="W32" s="6">
        <v>6.88</v>
      </c>
      <c r="X32" s="6">
        <f t="shared" ref="X32:X33" si="46">V32*W32</f>
        <v>200.07039999999998</v>
      </c>
      <c r="Y32" s="6">
        <f>X32-Z32</f>
        <v>174.13967999999997</v>
      </c>
      <c r="Z32" s="6">
        <f>3.769*W32</f>
        <v>25.930720000000001</v>
      </c>
      <c r="AA32" s="6">
        <f>Q32+V32</f>
        <v>67.92</v>
      </c>
      <c r="AB32" s="17">
        <f t="shared" ref="AB32:AD33" si="47">S32+X32</f>
        <v>457.19119999999998</v>
      </c>
      <c r="AC32" s="17">
        <f t="shared" si="47"/>
        <v>407.79258000000004</v>
      </c>
      <c r="AD32" s="17">
        <f t="shared" si="47"/>
        <v>49.398620000000001</v>
      </c>
      <c r="AE32" s="17">
        <f>Q32</f>
        <v>38.840000000000003</v>
      </c>
      <c r="AF32" s="6">
        <v>6.88</v>
      </c>
      <c r="AG32" s="6">
        <f t="shared" ref="AG32:AG33" si="48">AE32*AF32</f>
        <v>267.2192</v>
      </c>
      <c r="AH32" s="6">
        <f>AG32-AI32</f>
        <v>242.8296</v>
      </c>
      <c r="AI32" s="6">
        <f>3.545*AF32</f>
        <v>24.389599999999998</v>
      </c>
      <c r="AJ32" s="17">
        <f>V32</f>
        <v>29.08</v>
      </c>
      <c r="AK32" s="6">
        <v>7.16</v>
      </c>
      <c r="AL32" s="6">
        <f t="shared" ref="AL32:AL33" si="49">AJ32*AK32</f>
        <v>208.21279999999999</v>
      </c>
      <c r="AM32" s="6">
        <f>AL32-AN32</f>
        <v>181.22675999999998</v>
      </c>
      <c r="AN32" s="6">
        <f>3.769*AK32</f>
        <v>26.986040000000003</v>
      </c>
      <c r="AO32" s="6">
        <f>AE32+AJ32</f>
        <v>67.92</v>
      </c>
      <c r="AP32" s="17">
        <f t="shared" ref="AP32:AR33" si="50">AG32+AL32</f>
        <v>475.43200000000002</v>
      </c>
      <c r="AQ32" s="17">
        <f t="shared" si="50"/>
        <v>424.05635999999998</v>
      </c>
      <c r="AR32" s="17">
        <f t="shared" si="50"/>
        <v>51.375640000000004</v>
      </c>
    </row>
    <row r="33" spans="1:44" hidden="1" x14ac:dyDescent="0.3">
      <c r="A33" s="3"/>
      <c r="B33" s="24" t="s">
        <v>55</v>
      </c>
      <c r="C33" s="6">
        <v>17.559999999999999</v>
      </c>
      <c r="D33" s="6">
        <v>7.15</v>
      </c>
      <c r="E33" s="6">
        <f t="shared" si="16"/>
        <v>125.554</v>
      </c>
      <c r="F33" s="6">
        <f t="shared" si="43"/>
        <v>125.554</v>
      </c>
      <c r="G33" s="6"/>
      <c r="H33" s="6">
        <v>17.29</v>
      </c>
      <c r="I33" s="6">
        <v>7.45</v>
      </c>
      <c r="J33" s="6">
        <f t="shared" si="17"/>
        <v>128.81049999999999</v>
      </c>
      <c r="K33" s="6">
        <f t="shared" si="44"/>
        <v>128.81049999999999</v>
      </c>
      <c r="L33" s="6"/>
      <c r="M33" s="6">
        <f t="shared" si="24"/>
        <v>34.849999999999994</v>
      </c>
      <c r="N33" s="17">
        <f t="shared" si="9"/>
        <v>254.36449999999999</v>
      </c>
      <c r="O33" s="17">
        <f t="shared" si="9"/>
        <v>254.36449999999999</v>
      </c>
      <c r="P33" s="17">
        <f t="shared" si="9"/>
        <v>0</v>
      </c>
      <c r="Q33" s="17">
        <f t="shared" si="10"/>
        <v>17.559999999999999</v>
      </c>
      <c r="R33" s="6">
        <v>7.45</v>
      </c>
      <c r="S33" s="6">
        <f t="shared" si="45"/>
        <v>130.822</v>
      </c>
      <c r="T33" s="6">
        <f>S33-U33</f>
        <v>130.822</v>
      </c>
      <c r="U33" s="6"/>
      <c r="V33" s="17">
        <f>H33</f>
        <v>17.29</v>
      </c>
      <c r="W33" s="6">
        <v>7.75</v>
      </c>
      <c r="X33" s="6">
        <f t="shared" si="46"/>
        <v>133.9975</v>
      </c>
      <c r="Y33" s="6">
        <f>X33-Z33</f>
        <v>133.9975</v>
      </c>
      <c r="Z33" s="6"/>
      <c r="AA33" s="6">
        <f>Q33+V33</f>
        <v>34.849999999999994</v>
      </c>
      <c r="AB33" s="17">
        <f t="shared" si="47"/>
        <v>264.81950000000001</v>
      </c>
      <c r="AC33" s="17">
        <f t="shared" si="47"/>
        <v>264.81950000000001</v>
      </c>
      <c r="AD33" s="17">
        <f t="shared" si="47"/>
        <v>0</v>
      </c>
      <c r="AE33" s="17">
        <f>Q33</f>
        <v>17.559999999999999</v>
      </c>
      <c r="AF33" s="6">
        <v>7.75</v>
      </c>
      <c r="AG33" s="6">
        <f t="shared" si="48"/>
        <v>136.09</v>
      </c>
      <c r="AH33" s="6">
        <f>AG33-AI33</f>
        <v>136.09</v>
      </c>
      <c r="AI33" s="6"/>
      <c r="AJ33" s="17">
        <f>V33</f>
        <v>17.29</v>
      </c>
      <c r="AK33" s="6">
        <v>8.06</v>
      </c>
      <c r="AL33" s="6">
        <f t="shared" si="49"/>
        <v>139.35740000000001</v>
      </c>
      <c r="AM33" s="6">
        <f>AL33-AN33</f>
        <v>139.35740000000001</v>
      </c>
      <c r="AN33" s="6"/>
      <c r="AO33" s="6">
        <f>AE33+AJ33</f>
        <v>34.849999999999994</v>
      </c>
      <c r="AP33" s="17">
        <f t="shared" si="50"/>
        <v>275.44740000000002</v>
      </c>
      <c r="AQ33" s="17">
        <f t="shared" si="50"/>
        <v>275.44740000000002</v>
      </c>
      <c r="AR33" s="17">
        <f t="shared" si="50"/>
        <v>0</v>
      </c>
    </row>
    <row r="34" spans="1:44" s="21" customFormat="1" ht="31.2" hidden="1" x14ac:dyDescent="0.3">
      <c r="A34" s="4" t="s">
        <v>90</v>
      </c>
      <c r="B34" s="19" t="s">
        <v>59</v>
      </c>
      <c r="C34" s="22">
        <f>C35+C36</f>
        <v>28.35</v>
      </c>
      <c r="D34" s="22"/>
      <c r="E34" s="22">
        <f t="shared" ref="E34:Q34" si="51">E35+E36</f>
        <v>187.8066</v>
      </c>
      <c r="F34" s="22">
        <f t="shared" si="51"/>
        <v>187.8066</v>
      </c>
      <c r="G34" s="22">
        <f t="shared" si="51"/>
        <v>0</v>
      </c>
      <c r="H34" s="22">
        <f t="shared" si="51"/>
        <v>32.39</v>
      </c>
      <c r="I34" s="22"/>
      <c r="J34" s="22">
        <f t="shared" si="51"/>
        <v>223.31110000000001</v>
      </c>
      <c r="K34" s="22">
        <f t="shared" si="51"/>
        <v>223.31110000000001</v>
      </c>
      <c r="L34" s="22">
        <f t="shared" si="51"/>
        <v>0</v>
      </c>
      <c r="M34" s="22">
        <f t="shared" si="51"/>
        <v>60.74</v>
      </c>
      <c r="N34" s="22">
        <f t="shared" si="51"/>
        <v>411.11770000000001</v>
      </c>
      <c r="O34" s="22">
        <f t="shared" si="51"/>
        <v>411.11770000000001</v>
      </c>
      <c r="P34" s="22">
        <f t="shared" si="51"/>
        <v>0</v>
      </c>
      <c r="Q34" s="22">
        <f t="shared" si="51"/>
        <v>28.35</v>
      </c>
      <c r="R34" s="22"/>
      <c r="S34" s="22">
        <f t="shared" ref="S34:V34" si="52">S35+S36</f>
        <v>195.94380000000001</v>
      </c>
      <c r="T34" s="22">
        <f t="shared" si="52"/>
        <v>195.94380000000001</v>
      </c>
      <c r="U34" s="22">
        <f t="shared" si="52"/>
        <v>0</v>
      </c>
      <c r="V34" s="22">
        <f t="shared" si="52"/>
        <v>32.39</v>
      </c>
      <c r="W34" s="22"/>
      <c r="X34" s="22">
        <f t="shared" ref="X34:AE34" si="53">X35+X36</f>
        <v>232.16090000000003</v>
      </c>
      <c r="Y34" s="22">
        <f t="shared" si="53"/>
        <v>232.16090000000003</v>
      </c>
      <c r="Z34" s="22">
        <f t="shared" si="53"/>
        <v>0</v>
      </c>
      <c r="AA34" s="22">
        <f t="shared" si="53"/>
        <v>60.74</v>
      </c>
      <c r="AB34" s="22">
        <f t="shared" si="53"/>
        <v>428.10470000000009</v>
      </c>
      <c r="AC34" s="22">
        <f t="shared" si="53"/>
        <v>428.10470000000009</v>
      </c>
      <c r="AD34" s="22">
        <f t="shared" si="53"/>
        <v>0</v>
      </c>
      <c r="AE34" s="22">
        <f t="shared" si="53"/>
        <v>28.35</v>
      </c>
      <c r="AF34" s="22"/>
      <c r="AG34" s="22">
        <f t="shared" ref="AG34:AJ34" si="54">AG35+AG36</f>
        <v>203.71320000000003</v>
      </c>
      <c r="AH34" s="22">
        <f t="shared" si="54"/>
        <v>203.71320000000003</v>
      </c>
      <c r="AI34" s="22">
        <f t="shared" si="54"/>
        <v>0</v>
      </c>
      <c r="AJ34" s="22">
        <f t="shared" si="54"/>
        <v>32.39</v>
      </c>
      <c r="AK34" s="22"/>
      <c r="AL34" s="22">
        <f t="shared" ref="AL34:AR34" si="55">AL35+AL36</f>
        <v>241.5514</v>
      </c>
      <c r="AM34" s="22">
        <f t="shared" si="55"/>
        <v>241.5514</v>
      </c>
      <c r="AN34" s="22">
        <f t="shared" si="55"/>
        <v>0</v>
      </c>
      <c r="AO34" s="22">
        <f t="shared" si="55"/>
        <v>60.74</v>
      </c>
      <c r="AP34" s="22">
        <f t="shared" si="55"/>
        <v>445.26460000000003</v>
      </c>
      <c r="AQ34" s="22">
        <f t="shared" si="55"/>
        <v>445.26460000000003</v>
      </c>
      <c r="AR34" s="22">
        <f t="shared" si="55"/>
        <v>0</v>
      </c>
    </row>
    <row r="35" spans="1:44" hidden="1" x14ac:dyDescent="0.3">
      <c r="A35" s="3"/>
      <c r="B35" s="24" t="s">
        <v>54</v>
      </c>
      <c r="C35" s="6">
        <v>18.39</v>
      </c>
      <c r="D35" s="6">
        <v>6.34</v>
      </c>
      <c r="E35" s="6">
        <f t="shared" si="16"/>
        <v>116.5926</v>
      </c>
      <c r="F35" s="6">
        <f t="shared" ref="F35:F36" si="56">E35-G35</f>
        <v>116.5926</v>
      </c>
      <c r="G35" s="6"/>
      <c r="H35" s="6">
        <v>21.68</v>
      </c>
      <c r="I35" s="6">
        <v>6.62</v>
      </c>
      <c r="J35" s="6">
        <f t="shared" si="17"/>
        <v>143.52160000000001</v>
      </c>
      <c r="K35" s="6">
        <f t="shared" ref="K35:K36" si="57">J35-L35</f>
        <v>143.52160000000001</v>
      </c>
      <c r="L35" s="6"/>
      <c r="M35" s="6">
        <f t="shared" si="24"/>
        <v>40.07</v>
      </c>
      <c r="N35" s="17">
        <f t="shared" si="9"/>
        <v>260.11419999999998</v>
      </c>
      <c r="O35" s="17">
        <f t="shared" si="9"/>
        <v>260.11419999999998</v>
      </c>
      <c r="P35" s="17">
        <f t="shared" si="9"/>
        <v>0</v>
      </c>
      <c r="Q35" s="17">
        <f t="shared" si="10"/>
        <v>18.39</v>
      </c>
      <c r="R35" s="6">
        <v>6.62</v>
      </c>
      <c r="S35" s="6">
        <f t="shared" ref="S35:S36" si="58">Q35*R35</f>
        <v>121.74180000000001</v>
      </c>
      <c r="T35" s="6">
        <f>S35-U35</f>
        <v>121.74180000000001</v>
      </c>
      <c r="U35" s="6"/>
      <c r="V35" s="17">
        <f>H35</f>
        <v>21.68</v>
      </c>
      <c r="W35" s="6">
        <v>6.88</v>
      </c>
      <c r="X35" s="6">
        <f t="shared" ref="X35:X36" si="59">V35*W35</f>
        <v>149.1584</v>
      </c>
      <c r="Y35" s="6">
        <f>X35-Z35</f>
        <v>149.1584</v>
      </c>
      <c r="Z35" s="6"/>
      <c r="AA35" s="6">
        <f>Q35+V35</f>
        <v>40.07</v>
      </c>
      <c r="AB35" s="17">
        <f t="shared" ref="AB35:AD36" si="60">S35+X35</f>
        <v>270.90020000000004</v>
      </c>
      <c r="AC35" s="17">
        <f t="shared" si="60"/>
        <v>270.90020000000004</v>
      </c>
      <c r="AD35" s="17">
        <f t="shared" si="60"/>
        <v>0</v>
      </c>
      <c r="AE35" s="17">
        <f>Q35</f>
        <v>18.39</v>
      </c>
      <c r="AF35" s="6">
        <v>6.88</v>
      </c>
      <c r="AG35" s="6">
        <f t="shared" ref="AG35:AG36" si="61">AE35*AF35</f>
        <v>126.5232</v>
      </c>
      <c r="AH35" s="6">
        <f>AG35-AI35</f>
        <v>126.5232</v>
      </c>
      <c r="AI35" s="6"/>
      <c r="AJ35" s="17">
        <f>V35</f>
        <v>21.68</v>
      </c>
      <c r="AK35" s="6">
        <v>7.16</v>
      </c>
      <c r="AL35" s="6">
        <f t="shared" ref="AL35:AL36" si="62">AJ35*AK35</f>
        <v>155.22880000000001</v>
      </c>
      <c r="AM35" s="6">
        <f>AL35-AN35</f>
        <v>155.22880000000001</v>
      </c>
      <c r="AN35" s="6"/>
      <c r="AO35" s="6">
        <f>AE35+AJ35</f>
        <v>40.07</v>
      </c>
      <c r="AP35" s="17">
        <f t="shared" ref="AP35:AR36" si="63">AG35+AL35</f>
        <v>281.75200000000001</v>
      </c>
      <c r="AQ35" s="17">
        <f t="shared" si="63"/>
        <v>281.75200000000001</v>
      </c>
      <c r="AR35" s="17">
        <f t="shared" si="63"/>
        <v>0</v>
      </c>
    </row>
    <row r="36" spans="1:44" hidden="1" x14ac:dyDescent="0.3">
      <c r="A36" s="3"/>
      <c r="B36" s="24" t="s">
        <v>55</v>
      </c>
      <c r="C36" s="6">
        <v>9.9600000000000009</v>
      </c>
      <c r="D36" s="6">
        <v>7.15</v>
      </c>
      <c r="E36" s="6">
        <f t="shared" si="16"/>
        <v>71.214000000000013</v>
      </c>
      <c r="F36" s="6">
        <f t="shared" si="56"/>
        <v>71.214000000000013</v>
      </c>
      <c r="G36" s="6"/>
      <c r="H36" s="6">
        <v>10.71</v>
      </c>
      <c r="I36" s="6">
        <v>7.45</v>
      </c>
      <c r="J36" s="6">
        <f t="shared" si="17"/>
        <v>79.789500000000004</v>
      </c>
      <c r="K36" s="6">
        <f t="shared" si="57"/>
        <v>79.789500000000004</v>
      </c>
      <c r="L36" s="6"/>
      <c r="M36" s="6">
        <f t="shared" si="24"/>
        <v>20.67</v>
      </c>
      <c r="N36" s="17">
        <f t="shared" si="9"/>
        <v>151.00350000000003</v>
      </c>
      <c r="O36" s="17">
        <f t="shared" si="9"/>
        <v>151.00350000000003</v>
      </c>
      <c r="P36" s="17">
        <f t="shared" si="9"/>
        <v>0</v>
      </c>
      <c r="Q36" s="17">
        <f t="shared" si="10"/>
        <v>9.9600000000000009</v>
      </c>
      <c r="R36" s="6">
        <v>7.45</v>
      </c>
      <c r="S36" s="6">
        <f t="shared" si="58"/>
        <v>74.202000000000012</v>
      </c>
      <c r="T36" s="6">
        <f>S36-U36</f>
        <v>74.202000000000012</v>
      </c>
      <c r="U36" s="6"/>
      <c r="V36" s="17">
        <f>H36</f>
        <v>10.71</v>
      </c>
      <c r="W36" s="6">
        <v>7.75</v>
      </c>
      <c r="X36" s="6">
        <f t="shared" si="59"/>
        <v>83.002500000000012</v>
      </c>
      <c r="Y36" s="6">
        <f>X36-Z36</f>
        <v>83.002500000000012</v>
      </c>
      <c r="Z36" s="6"/>
      <c r="AA36" s="6">
        <f>Q36+V36</f>
        <v>20.67</v>
      </c>
      <c r="AB36" s="17">
        <f t="shared" si="60"/>
        <v>157.20450000000002</v>
      </c>
      <c r="AC36" s="17">
        <f t="shared" si="60"/>
        <v>157.20450000000002</v>
      </c>
      <c r="AD36" s="17">
        <f t="shared" si="60"/>
        <v>0</v>
      </c>
      <c r="AE36" s="17">
        <f>Q36</f>
        <v>9.9600000000000009</v>
      </c>
      <c r="AF36" s="6">
        <v>7.75</v>
      </c>
      <c r="AG36" s="6">
        <f t="shared" si="61"/>
        <v>77.190000000000012</v>
      </c>
      <c r="AH36" s="6">
        <f>AG36-AI36</f>
        <v>77.190000000000012</v>
      </c>
      <c r="AI36" s="6"/>
      <c r="AJ36" s="17">
        <f>V36</f>
        <v>10.71</v>
      </c>
      <c r="AK36" s="6">
        <v>8.06</v>
      </c>
      <c r="AL36" s="6">
        <f t="shared" si="62"/>
        <v>86.322600000000008</v>
      </c>
      <c r="AM36" s="6">
        <f>AL36-AN36</f>
        <v>86.322600000000008</v>
      </c>
      <c r="AN36" s="6"/>
      <c r="AO36" s="6">
        <f>AE36+AJ36</f>
        <v>20.67</v>
      </c>
      <c r="AP36" s="17">
        <f t="shared" si="63"/>
        <v>163.51260000000002</v>
      </c>
      <c r="AQ36" s="17">
        <f t="shared" si="63"/>
        <v>163.51260000000002</v>
      </c>
      <c r="AR36" s="17">
        <f t="shared" si="63"/>
        <v>0</v>
      </c>
    </row>
    <row r="37" spans="1:44" s="21" customFormat="1" ht="31.2" hidden="1" x14ac:dyDescent="0.3">
      <c r="A37" s="4" t="s">
        <v>91</v>
      </c>
      <c r="B37" s="19" t="s">
        <v>51</v>
      </c>
      <c r="C37" s="5">
        <f>SUM(C38:C42)</f>
        <v>863.72</v>
      </c>
      <c r="D37" s="5"/>
      <c r="E37" s="5">
        <f t="shared" ref="E37:P37" si="64">SUM(E38:E42)</f>
        <v>5619.857</v>
      </c>
      <c r="F37" s="5">
        <f>SUM(F38:F42)</f>
        <v>4235.3913499999999</v>
      </c>
      <c r="G37" s="5">
        <f>SUM(G38:G42)</f>
        <v>1384.4656500000001</v>
      </c>
      <c r="H37" s="5">
        <f t="shared" si="64"/>
        <v>1015.7700000000001</v>
      </c>
      <c r="I37" s="5"/>
      <c r="J37" s="5">
        <f t="shared" si="64"/>
        <v>6877.4411000000018</v>
      </c>
      <c r="K37" s="5">
        <f t="shared" si="64"/>
        <v>5257.1779400000005</v>
      </c>
      <c r="L37" s="5">
        <f t="shared" si="64"/>
        <v>1620.2631600000002</v>
      </c>
      <c r="M37" s="5">
        <f t="shared" si="64"/>
        <v>1879.49</v>
      </c>
      <c r="N37" s="5">
        <f t="shared" si="64"/>
        <v>12497.2981</v>
      </c>
      <c r="O37" s="5">
        <f t="shared" si="64"/>
        <v>9492.5692900000013</v>
      </c>
      <c r="P37" s="5">
        <f t="shared" si="64"/>
        <v>3004.7288100000005</v>
      </c>
      <c r="Q37" s="5">
        <f>SUM(Q38:Q42)</f>
        <v>895.73</v>
      </c>
      <c r="R37" s="5"/>
      <c r="S37" s="5">
        <f t="shared" ref="S37:V37" si="65">SUM(S38:S42)</f>
        <v>6077.1572000000006</v>
      </c>
      <c r="T37" s="5">
        <f t="shared" si="65"/>
        <v>4605.9836299999997</v>
      </c>
      <c r="U37" s="5">
        <f t="shared" si="65"/>
        <v>1471.1735699999999</v>
      </c>
      <c r="V37" s="5">
        <f t="shared" si="65"/>
        <v>1015.7700000000001</v>
      </c>
      <c r="W37" s="5"/>
      <c r="X37" s="5">
        <f t="shared" ref="X37:AD37" si="66">SUM(X38:X42)</f>
        <v>7148.916900000002</v>
      </c>
      <c r="Y37" s="5">
        <f t="shared" si="66"/>
        <v>5465.6069600000001</v>
      </c>
      <c r="Z37" s="5">
        <f t="shared" si="66"/>
        <v>1683.3099400000001</v>
      </c>
      <c r="AA37" s="5">
        <f t="shared" si="66"/>
        <v>1911.5000000000002</v>
      </c>
      <c r="AB37" s="5">
        <f t="shared" si="66"/>
        <v>13226.074100000002</v>
      </c>
      <c r="AC37" s="5">
        <f t="shared" si="66"/>
        <v>10071.59059</v>
      </c>
      <c r="AD37" s="5">
        <f t="shared" si="66"/>
        <v>3154.48351</v>
      </c>
      <c r="AE37" s="5">
        <f>SUM(AE38:AE42)</f>
        <v>895.73</v>
      </c>
      <c r="AF37" s="5"/>
      <c r="AG37" s="5">
        <f t="shared" ref="AG37:AJ37" si="67">SUM(AG38:AG42)</f>
        <v>6317.1517999999996</v>
      </c>
      <c r="AH37" s="5">
        <f t="shared" si="67"/>
        <v>4781.0008699999998</v>
      </c>
      <c r="AI37" s="5">
        <f t="shared" si="67"/>
        <v>1536.1509300000002</v>
      </c>
      <c r="AJ37" s="5">
        <f t="shared" si="67"/>
        <v>1015.7700000000001</v>
      </c>
      <c r="AK37" s="5"/>
      <c r="AL37" s="5">
        <f t="shared" ref="AL37:AR37" si="68">SUM(AL38:AL42)</f>
        <v>7438.8642000000009</v>
      </c>
      <c r="AM37" s="5">
        <f t="shared" si="68"/>
        <v>5673.2956400000012</v>
      </c>
      <c r="AN37" s="5">
        <f t="shared" si="68"/>
        <v>1765.5685600000002</v>
      </c>
      <c r="AO37" s="5">
        <f t="shared" si="68"/>
        <v>1911.5000000000002</v>
      </c>
      <c r="AP37" s="5">
        <f t="shared" si="68"/>
        <v>13756.016000000001</v>
      </c>
      <c r="AQ37" s="5">
        <f t="shared" si="68"/>
        <v>10454.296510000002</v>
      </c>
      <c r="AR37" s="5">
        <f t="shared" si="68"/>
        <v>3301.71949</v>
      </c>
    </row>
    <row r="38" spans="1:44" ht="31.2" hidden="1" x14ac:dyDescent="0.3">
      <c r="A38" s="3" t="s">
        <v>154</v>
      </c>
      <c r="B38" s="24" t="s">
        <v>60</v>
      </c>
      <c r="C38" s="6">
        <f>534.58+27.42+124.1</f>
        <v>686.1</v>
      </c>
      <c r="D38" s="6">
        <v>6.34</v>
      </c>
      <c r="E38" s="6">
        <f t="shared" si="16"/>
        <v>4349.8739999999998</v>
      </c>
      <c r="F38" s="6">
        <f>E38-G38</f>
        <v>3914.8865999999998</v>
      </c>
      <c r="G38" s="6">
        <f>E38*10%</f>
        <v>434.98739999999998</v>
      </c>
      <c r="H38" s="6">
        <f>649.21+58.07+124.1</f>
        <v>831.38000000000011</v>
      </c>
      <c r="I38" s="6">
        <v>6.62</v>
      </c>
      <c r="J38" s="6">
        <f t="shared" si="17"/>
        <v>5503.7356000000009</v>
      </c>
      <c r="K38" s="6">
        <f t="shared" ref="K38:K43" si="69">J38-L38</f>
        <v>4953.3620400000009</v>
      </c>
      <c r="L38" s="6">
        <f>J38*10%</f>
        <v>550.37356000000011</v>
      </c>
      <c r="M38" s="6">
        <f t="shared" si="24"/>
        <v>1517.48</v>
      </c>
      <c r="N38" s="17">
        <f t="shared" si="9"/>
        <v>9853.6095999999998</v>
      </c>
      <c r="O38" s="17">
        <f t="shared" si="9"/>
        <v>8868.2486400000016</v>
      </c>
      <c r="P38" s="17">
        <f t="shared" si="9"/>
        <v>985.36096000000009</v>
      </c>
      <c r="Q38" s="6">
        <f>534.58+59.43+124.1</f>
        <v>718.11</v>
      </c>
      <c r="R38" s="6">
        <v>6.62</v>
      </c>
      <c r="S38" s="6">
        <f t="shared" ref="S38:S43" si="70">Q38*R38</f>
        <v>4753.8882000000003</v>
      </c>
      <c r="T38" s="6">
        <f>S38-U38</f>
        <v>4278.4993800000002</v>
      </c>
      <c r="U38" s="6">
        <f>S38*10%</f>
        <v>475.38882000000007</v>
      </c>
      <c r="V38" s="17">
        <f t="shared" ref="V38:V43" si="71">H38</f>
        <v>831.38000000000011</v>
      </c>
      <c r="W38" s="6">
        <v>6.88</v>
      </c>
      <c r="X38" s="6">
        <f t="shared" ref="X38:X43" si="72">V38*W38</f>
        <v>5719.894400000001</v>
      </c>
      <c r="Y38" s="6">
        <f>X38-Z38</f>
        <v>5147.9049600000008</v>
      </c>
      <c r="Z38" s="6">
        <f>X38*10%</f>
        <v>571.98944000000017</v>
      </c>
      <c r="AA38" s="6">
        <f t="shared" ref="AA38:AA43" si="73">Q38+V38</f>
        <v>1549.4900000000002</v>
      </c>
      <c r="AB38" s="17">
        <f t="shared" ref="AB38:AD43" si="74">S38+X38</f>
        <v>10473.782600000002</v>
      </c>
      <c r="AC38" s="17">
        <f t="shared" si="74"/>
        <v>9426.404340000001</v>
      </c>
      <c r="AD38" s="17">
        <f t="shared" si="74"/>
        <v>1047.3782600000002</v>
      </c>
      <c r="AE38" s="6">
        <f>534.58+59.43+124.1</f>
        <v>718.11</v>
      </c>
      <c r="AF38" s="6">
        <v>6.88</v>
      </c>
      <c r="AG38" s="6">
        <f t="shared" ref="AG38:AG43" si="75">AE38*AF38</f>
        <v>4940.5968000000003</v>
      </c>
      <c r="AH38" s="6">
        <f>AG38-AI38</f>
        <v>4446.53712</v>
      </c>
      <c r="AI38" s="6">
        <f>AG38*10%</f>
        <v>494.05968000000007</v>
      </c>
      <c r="AJ38" s="17">
        <f t="shared" ref="AJ38:AJ43" si="76">V38</f>
        <v>831.38000000000011</v>
      </c>
      <c r="AK38" s="6">
        <v>7.16</v>
      </c>
      <c r="AL38" s="6">
        <f t="shared" ref="AL38:AL43" si="77">AJ38*AK38</f>
        <v>5952.680800000001</v>
      </c>
      <c r="AM38" s="6">
        <f>AL38-AN38</f>
        <v>5357.4127200000012</v>
      </c>
      <c r="AN38" s="6">
        <f>AL38*10%</f>
        <v>595.26808000000017</v>
      </c>
      <c r="AO38" s="6">
        <f t="shared" ref="AO38:AO43" si="78">AE38+AJ38</f>
        <v>1549.4900000000002</v>
      </c>
      <c r="AP38" s="17">
        <f t="shared" ref="AP38:AR43" si="79">AG38+AL38</f>
        <v>10893.277600000001</v>
      </c>
      <c r="AQ38" s="17">
        <f t="shared" si="79"/>
        <v>9803.9498400000011</v>
      </c>
      <c r="AR38" s="17">
        <f t="shared" si="79"/>
        <v>1089.3277600000001</v>
      </c>
    </row>
    <row r="39" spans="1:44" hidden="1" x14ac:dyDescent="0.3">
      <c r="A39" s="3" t="s">
        <v>155</v>
      </c>
      <c r="B39" s="24" t="s">
        <v>61</v>
      </c>
      <c r="C39" s="6">
        <f>24.85+1</f>
        <v>25.85</v>
      </c>
      <c r="D39" s="6">
        <v>7.15</v>
      </c>
      <c r="E39" s="6">
        <f t="shared" si="16"/>
        <v>184.82750000000001</v>
      </c>
      <c r="F39" s="6">
        <f t="shared" ref="F39:F40" si="80">E39-G39</f>
        <v>166.34475</v>
      </c>
      <c r="G39" s="6">
        <f t="shared" ref="G39" si="81">E39*10%</f>
        <v>18.482750000000003</v>
      </c>
      <c r="H39" s="6">
        <f>20.98+1</f>
        <v>21.98</v>
      </c>
      <c r="I39" s="6">
        <v>7.45</v>
      </c>
      <c r="J39" s="6">
        <f t="shared" si="17"/>
        <v>163.751</v>
      </c>
      <c r="K39" s="6">
        <f t="shared" si="69"/>
        <v>147.3759</v>
      </c>
      <c r="L39" s="6">
        <f t="shared" ref="L39" si="82">J39*10%</f>
        <v>16.3751</v>
      </c>
      <c r="M39" s="6">
        <f t="shared" si="24"/>
        <v>47.83</v>
      </c>
      <c r="N39" s="17">
        <f t="shared" si="9"/>
        <v>348.57850000000002</v>
      </c>
      <c r="O39" s="17">
        <f t="shared" si="9"/>
        <v>313.72064999999998</v>
      </c>
      <c r="P39" s="17">
        <f t="shared" si="9"/>
        <v>34.857849999999999</v>
      </c>
      <c r="Q39" s="6">
        <f>24.85+1</f>
        <v>25.85</v>
      </c>
      <c r="R39" s="6">
        <v>7.45</v>
      </c>
      <c r="S39" s="6">
        <f t="shared" si="70"/>
        <v>192.58250000000001</v>
      </c>
      <c r="T39" s="6">
        <f>S39-U39</f>
        <v>173.32425000000001</v>
      </c>
      <c r="U39" s="6">
        <f>S39*10%</f>
        <v>19.258250000000004</v>
      </c>
      <c r="V39" s="17">
        <f t="shared" si="71"/>
        <v>21.98</v>
      </c>
      <c r="W39" s="6">
        <v>7.75</v>
      </c>
      <c r="X39" s="6">
        <f t="shared" si="72"/>
        <v>170.345</v>
      </c>
      <c r="Y39" s="6">
        <f>X39-Z39</f>
        <v>153.31049999999999</v>
      </c>
      <c r="Z39" s="6">
        <f>X39*10%</f>
        <v>17.034500000000001</v>
      </c>
      <c r="AA39" s="6">
        <f t="shared" si="73"/>
        <v>47.83</v>
      </c>
      <c r="AB39" s="17">
        <f t="shared" si="74"/>
        <v>362.92750000000001</v>
      </c>
      <c r="AC39" s="17">
        <f t="shared" si="74"/>
        <v>326.63475</v>
      </c>
      <c r="AD39" s="17">
        <f t="shared" si="74"/>
        <v>36.292750000000005</v>
      </c>
      <c r="AE39" s="6">
        <f>24.85+1</f>
        <v>25.85</v>
      </c>
      <c r="AF39" s="6">
        <v>7.75</v>
      </c>
      <c r="AG39" s="6">
        <f t="shared" si="75"/>
        <v>200.33750000000001</v>
      </c>
      <c r="AH39" s="6">
        <f>AG39-AI39</f>
        <v>180.30375000000001</v>
      </c>
      <c r="AI39" s="6">
        <f>AG39*10%</f>
        <v>20.033750000000001</v>
      </c>
      <c r="AJ39" s="17">
        <f t="shared" si="76"/>
        <v>21.98</v>
      </c>
      <c r="AK39" s="6">
        <v>8.06</v>
      </c>
      <c r="AL39" s="6">
        <f t="shared" si="77"/>
        <v>177.15880000000001</v>
      </c>
      <c r="AM39" s="6">
        <f>AL39-AN39</f>
        <v>159.44292000000002</v>
      </c>
      <c r="AN39" s="6">
        <f>AL39*10%</f>
        <v>17.715880000000002</v>
      </c>
      <c r="AO39" s="6">
        <f t="shared" si="78"/>
        <v>47.83</v>
      </c>
      <c r="AP39" s="17">
        <f t="shared" si="79"/>
        <v>377.49630000000002</v>
      </c>
      <c r="AQ39" s="17">
        <f t="shared" si="79"/>
        <v>339.74666999999999</v>
      </c>
      <c r="AR39" s="17">
        <f t="shared" si="79"/>
        <v>37.749630000000003</v>
      </c>
    </row>
    <row r="40" spans="1:44" hidden="1" x14ac:dyDescent="0.3">
      <c r="A40" s="3" t="s">
        <v>156</v>
      </c>
      <c r="B40" s="24" t="s">
        <v>62</v>
      </c>
      <c r="C40" s="6">
        <v>0.54</v>
      </c>
      <c r="D40" s="6">
        <v>7.15</v>
      </c>
      <c r="E40" s="6">
        <f t="shared" si="16"/>
        <v>3.8610000000000007</v>
      </c>
      <c r="F40" s="6">
        <f t="shared" si="80"/>
        <v>0</v>
      </c>
      <c r="G40" s="6">
        <f>E40</f>
        <v>3.8610000000000007</v>
      </c>
      <c r="H40" s="6">
        <v>1.1399999999999999</v>
      </c>
      <c r="I40" s="6">
        <v>7.45</v>
      </c>
      <c r="J40" s="6">
        <f t="shared" si="17"/>
        <v>8.4930000000000003</v>
      </c>
      <c r="K40" s="6">
        <f t="shared" si="69"/>
        <v>0</v>
      </c>
      <c r="L40" s="6">
        <f>J40</f>
        <v>8.4930000000000003</v>
      </c>
      <c r="M40" s="6">
        <f t="shared" si="24"/>
        <v>1.68</v>
      </c>
      <c r="N40" s="17">
        <f t="shared" si="9"/>
        <v>12.354000000000001</v>
      </c>
      <c r="O40" s="17">
        <f t="shared" si="9"/>
        <v>0</v>
      </c>
      <c r="P40" s="17">
        <f t="shared" si="9"/>
        <v>12.354000000000001</v>
      </c>
      <c r="Q40" s="6">
        <v>0.54</v>
      </c>
      <c r="R40" s="6">
        <v>7.45</v>
      </c>
      <c r="S40" s="6">
        <f t="shared" si="70"/>
        <v>4.0230000000000006</v>
      </c>
      <c r="T40" s="6">
        <f>S40-U40</f>
        <v>0</v>
      </c>
      <c r="U40" s="6">
        <f>S40</f>
        <v>4.0230000000000006</v>
      </c>
      <c r="V40" s="17">
        <f t="shared" si="71"/>
        <v>1.1399999999999999</v>
      </c>
      <c r="W40" s="6">
        <v>7.75</v>
      </c>
      <c r="X40" s="6">
        <f t="shared" si="72"/>
        <v>8.8349999999999991</v>
      </c>
      <c r="Y40" s="6">
        <f>X40-Z40</f>
        <v>7.9514999999999993</v>
      </c>
      <c r="Z40" s="6">
        <f>X40*10%</f>
        <v>0.88349999999999995</v>
      </c>
      <c r="AA40" s="6">
        <f t="shared" si="73"/>
        <v>1.68</v>
      </c>
      <c r="AB40" s="17">
        <f t="shared" si="74"/>
        <v>12.858000000000001</v>
      </c>
      <c r="AC40" s="17">
        <f t="shared" si="74"/>
        <v>7.9514999999999993</v>
      </c>
      <c r="AD40" s="17">
        <f t="shared" si="74"/>
        <v>4.9065000000000003</v>
      </c>
      <c r="AE40" s="6">
        <v>0.54</v>
      </c>
      <c r="AF40" s="6">
        <v>7.75</v>
      </c>
      <c r="AG40" s="6">
        <f t="shared" si="75"/>
        <v>4.1850000000000005</v>
      </c>
      <c r="AH40" s="6">
        <f>AG40-AI40</f>
        <v>0</v>
      </c>
      <c r="AI40" s="6">
        <f>AG40</f>
        <v>4.1850000000000005</v>
      </c>
      <c r="AJ40" s="17">
        <f t="shared" si="76"/>
        <v>1.1399999999999999</v>
      </c>
      <c r="AK40" s="6">
        <v>8.06</v>
      </c>
      <c r="AL40" s="6">
        <f t="shared" si="77"/>
        <v>9.1883999999999997</v>
      </c>
      <c r="AM40" s="6">
        <f>AL40-AN40</f>
        <v>0</v>
      </c>
      <c r="AN40" s="6">
        <f>AL40</f>
        <v>9.1883999999999997</v>
      </c>
      <c r="AO40" s="6">
        <f t="shared" si="78"/>
        <v>1.68</v>
      </c>
      <c r="AP40" s="17">
        <f t="shared" si="79"/>
        <v>13.3734</v>
      </c>
      <c r="AQ40" s="17">
        <f t="shared" si="79"/>
        <v>0</v>
      </c>
      <c r="AR40" s="17">
        <f t="shared" si="79"/>
        <v>13.3734</v>
      </c>
    </row>
    <row r="41" spans="1:44" hidden="1" x14ac:dyDescent="0.3">
      <c r="A41" s="3" t="s">
        <v>157</v>
      </c>
      <c r="B41" s="24" t="s">
        <v>63</v>
      </c>
      <c r="C41" s="6">
        <v>23.99</v>
      </c>
      <c r="D41" s="6">
        <v>7.15</v>
      </c>
      <c r="E41" s="6">
        <f t="shared" si="16"/>
        <v>171.52850000000001</v>
      </c>
      <c r="F41" s="6">
        <v>154.16</v>
      </c>
      <c r="G41" s="6">
        <f>E41-F41</f>
        <v>17.368500000000012</v>
      </c>
      <c r="H41" s="6">
        <v>22.76</v>
      </c>
      <c r="I41" s="6">
        <v>7.45</v>
      </c>
      <c r="J41" s="6">
        <f t="shared" si="17"/>
        <v>169.56200000000001</v>
      </c>
      <c r="K41" s="6">
        <v>156.44</v>
      </c>
      <c r="L41" s="6">
        <f>J41-K41</f>
        <v>13.122000000000014</v>
      </c>
      <c r="M41" s="6">
        <f t="shared" si="24"/>
        <v>46.75</v>
      </c>
      <c r="N41" s="17">
        <f t="shared" si="9"/>
        <v>341.09050000000002</v>
      </c>
      <c r="O41" s="17">
        <f t="shared" si="9"/>
        <v>310.60000000000002</v>
      </c>
      <c r="P41" s="17">
        <f t="shared" si="9"/>
        <v>30.490500000000026</v>
      </c>
      <c r="Q41" s="6">
        <v>23.99</v>
      </c>
      <c r="R41" s="6">
        <v>7.45</v>
      </c>
      <c r="S41" s="6">
        <f t="shared" si="70"/>
        <v>178.72549999999998</v>
      </c>
      <c r="T41" s="6">
        <v>154.16</v>
      </c>
      <c r="U41" s="6">
        <f>S41-T41</f>
        <v>24.565499999999986</v>
      </c>
      <c r="V41" s="17">
        <f t="shared" si="71"/>
        <v>22.76</v>
      </c>
      <c r="W41" s="6">
        <v>7.75</v>
      </c>
      <c r="X41" s="6">
        <f t="shared" si="72"/>
        <v>176.39000000000001</v>
      </c>
      <c r="Y41" s="6">
        <v>156.44</v>
      </c>
      <c r="Z41" s="6">
        <f>X41-Y41</f>
        <v>19.950000000000017</v>
      </c>
      <c r="AA41" s="6">
        <f t="shared" si="73"/>
        <v>46.75</v>
      </c>
      <c r="AB41" s="17">
        <f t="shared" si="74"/>
        <v>355.1155</v>
      </c>
      <c r="AC41" s="17">
        <f t="shared" si="74"/>
        <v>310.60000000000002</v>
      </c>
      <c r="AD41" s="17">
        <f t="shared" si="74"/>
        <v>44.515500000000003</v>
      </c>
      <c r="AE41" s="6">
        <v>23.99</v>
      </c>
      <c r="AF41" s="6">
        <v>7.75</v>
      </c>
      <c r="AG41" s="6">
        <f t="shared" si="75"/>
        <v>185.92249999999999</v>
      </c>
      <c r="AH41" s="6">
        <v>154.16</v>
      </c>
      <c r="AI41" s="6">
        <f>AG41-AH41</f>
        <v>31.762499999999989</v>
      </c>
      <c r="AJ41" s="17">
        <f t="shared" si="76"/>
        <v>22.76</v>
      </c>
      <c r="AK41" s="6">
        <v>8.06</v>
      </c>
      <c r="AL41" s="6">
        <f t="shared" si="77"/>
        <v>183.44560000000001</v>
      </c>
      <c r="AM41" s="6">
        <v>156.44</v>
      </c>
      <c r="AN41" s="6">
        <f>AL41-AM41</f>
        <v>27.005600000000015</v>
      </c>
      <c r="AO41" s="6">
        <f t="shared" si="78"/>
        <v>46.75</v>
      </c>
      <c r="AP41" s="17">
        <f t="shared" si="79"/>
        <v>369.36810000000003</v>
      </c>
      <c r="AQ41" s="17">
        <f t="shared" si="79"/>
        <v>310.60000000000002</v>
      </c>
      <c r="AR41" s="17">
        <f t="shared" si="79"/>
        <v>58.768100000000004</v>
      </c>
    </row>
    <row r="42" spans="1:44" ht="31.2" hidden="1" x14ac:dyDescent="0.3">
      <c r="A42" s="3" t="s">
        <v>158</v>
      </c>
      <c r="B42" s="24" t="s">
        <v>64</v>
      </c>
      <c r="C42" s="6">
        <v>127.24</v>
      </c>
      <c r="D42" s="6">
        <v>7.15</v>
      </c>
      <c r="E42" s="6">
        <f t="shared" si="16"/>
        <v>909.76599999999996</v>
      </c>
      <c r="F42" s="6">
        <f t="shared" ref="F42:F43" si="83">E42-G42</f>
        <v>0</v>
      </c>
      <c r="G42" s="6">
        <f>E42</f>
        <v>909.76599999999996</v>
      </c>
      <c r="H42" s="6">
        <v>138.51</v>
      </c>
      <c r="I42" s="6">
        <v>7.45</v>
      </c>
      <c r="J42" s="6">
        <f t="shared" si="17"/>
        <v>1031.8995</v>
      </c>
      <c r="K42" s="6">
        <f t="shared" si="69"/>
        <v>0</v>
      </c>
      <c r="L42" s="6">
        <f>J42</f>
        <v>1031.8995</v>
      </c>
      <c r="M42" s="6">
        <f t="shared" si="24"/>
        <v>265.75</v>
      </c>
      <c r="N42" s="17">
        <f t="shared" si="9"/>
        <v>1941.6655000000001</v>
      </c>
      <c r="O42" s="17">
        <f t="shared" si="9"/>
        <v>0</v>
      </c>
      <c r="P42" s="17">
        <f t="shared" si="9"/>
        <v>1941.6655000000001</v>
      </c>
      <c r="Q42" s="6">
        <v>127.24</v>
      </c>
      <c r="R42" s="6">
        <v>7.45</v>
      </c>
      <c r="S42" s="6">
        <f t="shared" si="70"/>
        <v>947.93799999999999</v>
      </c>
      <c r="T42" s="6">
        <f>S42-U42</f>
        <v>0</v>
      </c>
      <c r="U42" s="6">
        <f>S42</f>
        <v>947.93799999999999</v>
      </c>
      <c r="V42" s="17">
        <f t="shared" si="71"/>
        <v>138.51</v>
      </c>
      <c r="W42" s="6">
        <v>7.75</v>
      </c>
      <c r="X42" s="6">
        <f t="shared" si="72"/>
        <v>1073.4524999999999</v>
      </c>
      <c r="Y42" s="6">
        <f>X42-Z42</f>
        <v>0</v>
      </c>
      <c r="Z42" s="6">
        <f>X42</f>
        <v>1073.4524999999999</v>
      </c>
      <c r="AA42" s="6">
        <f t="shared" si="73"/>
        <v>265.75</v>
      </c>
      <c r="AB42" s="17">
        <f t="shared" si="74"/>
        <v>2021.3905</v>
      </c>
      <c r="AC42" s="17">
        <f t="shared" si="74"/>
        <v>0</v>
      </c>
      <c r="AD42" s="17">
        <f t="shared" si="74"/>
        <v>2021.3905</v>
      </c>
      <c r="AE42" s="6">
        <v>127.24</v>
      </c>
      <c r="AF42" s="6">
        <v>7.75</v>
      </c>
      <c r="AG42" s="6">
        <f t="shared" si="75"/>
        <v>986.11</v>
      </c>
      <c r="AH42" s="6">
        <f>AG42-AI42</f>
        <v>0</v>
      </c>
      <c r="AI42" s="6">
        <f>AG42</f>
        <v>986.11</v>
      </c>
      <c r="AJ42" s="17">
        <f t="shared" si="76"/>
        <v>138.51</v>
      </c>
      <c r="AK42" s="6">
        <v>8.06</v>
      </c>
      <c r="AL42" s="6">
        <f t="shared" si="77"/>
        <v>1116.3905999999999</v>
      </c>
      <c r="AM42" s="6">
        <f>AL42-AN42</f>
        <v>0</v>
      </c>
      <c r="AN42" s="6">
        <f>AL42</f>
        <v>1116.3905999999999</v>
      </c>
      <c r="AO42" s="6">
        <f t="shared" si="78"/>
        <v>265.75</v>
      </c>
      <c r="AP42" s="17">
        <f t="shared" si="79"/>
        <v>2102.5005999999998</v>
      </c>
      <c r="AQ42" s="17">
        <f t="shared" si="79"/>
        <v>0</v>
      </c>
      <c r="AR42" s="17">
        <f t="shared" si="79"/>
        <v>2102.5005999999998</v>
      </c>
    </row>
    <row r="43" spans="1:44" s="21" customFormat="1" ht="93.6" hidden="1" x14ac:dyDescent="0.3">
      <c r="A43" s="4" t="s">
        <v>160</v>
      </c>
      <c r="B43" s="19" t="s">
        <v>159</v>
      </c>
      <c r="C43" s="5">
        <v>16.78</v>
      </c>
      <c r="D43" s="5">
        <v>3.22</v>
      </c>
      <c r="E43" s="5">
        <f t="shared" si="16"/>
        <v>54.031600000000005</v>
      </c>
      <c r="F43" s="5">
        <f t="shared" si="83"/>
        <v>54.031600000000005</v>
      </c>
      <c r="G43" s="5">
        <v>0</v>
      </c>
      <c r="H43" s="5">
        <v>2.0070000000000001</v>
      </c>
      <c r="I43" s="5">
        <v>3.36</v>
      </c>
      <c r="J43" s="5">
        <f t="shared" si="17"/>
        <v>6.7435200000000002</v>
      </c>
      <c r="K43" s="5">
        <f t="shared" si="69"/>
        <v>6.7435200000000002</v>
      </c>
      <c r="L43" s="5">
        <v>0</v>
      </c>
      <c r="M43" s="5">
        <f t="shared" si="24"/>
        <v>18.787000000000003</v>
      </c>
      <c r="N43" s="20">
        <f t="shared" si="9"/>
        <v>60.775120000000001</v>
      </c>
      <c r="O43" s="20">
        <f t="shared" si="9"/>
        <v>60.775120000000001</v>
      </c>
      <c r="P43" s="20">
        <f t="shared" si="9"/>
        <v>0</v>
      </c>
      <c r="Q43" s="20">
        <f t="shared" si="10"/>
        <v>16.78</v>
      </c>
      <c r="R43" s="5">
        <v>3.36</v>
      </c>
      <c r="S43" s="5">
        <f t="shared" si="70"/>
        <v>56.380800000000001</v>
      </c>
      <c r="T43" s="5">
        <f>S43-U43</f>
        <v>56.380800000000001</v>
      </c>
      <c r="U43" s="5">
        <v>0</v>
      </c>
      <c r="V43" s="20">
        <f t="shared" si="71"/>
        <v>2.0070000000000001</v>
      </c>
      <c r="W43" s="5">
        <v>3.49</v>
      </c>
      <c r="X43" s="5">
        <f t="shared" si="72"/>
        <v>7.004430000000001</v>
      </c>
      <c r="Y43" s="5">
        <f>X43-Z43</f>
        <v>7.004430000000001</v>
      </c>
      <c r="Z43" s="5">
        <v>0</v>
      </c>
      <c r="AA43" s="5">
        <f t="shared" si="73"/>
        <v>18.787000000000003</v>
      </c>
      <c r="AB43" s="20">
        <f t="shared" si="74"/>
        <v>63.38523</v>
      </c>
      <c r="AC43" s="20">
        <f t="shared" si="74"/>
        <v>63.38523</v>
      </c>
      <c r="AD43" s="20">
        <f t="shared" si="74"/>
        <v>0</v>
      </c>
      <c r="AE43" s="20">
        <f t="shared" ref="AE43" si="84">Q43</f>
        <v>16.78</v>
      </c>
      <c r="AF43" s="5">
        <v>3.49</v>
      </c>
      <c r="AG43" s="5">
        <f t="shared" si="75"/>
        <v>58.562200000000004</v>
      </c>
      <c r="AH43" s="5">
        <f>AG43-AI43</f>
        <v>58.562200000000004</v>
      </c>
      <c r="AI43" s="5">
        <v>0</v>
      </c>
      <c r="AJ43" s="20">
        <f t="shared" si="76"/>
        <v>2.0070000000000001</v>
      </c>
      <c r="AK43" s="5">
        <v>3.63</v>
      </c>
      <c r="AL43" s="5">
        <f t="shared" si="77"/>
        <v>7.2854100000000006</v>
      </c>
      <c r="AM43" s="5">
        <f>AL43-AN43</f>
        <v>7.2854100000000006</v>
      </c>
      <c r="AN43" s="5">
        <v>0</v>
      </c>
      <c r="AO43" s="5">
        <f t="shared" si="78"/>
        <v>18.787000000000003</v>
      </c>
      <c r="AP43" s="20">
        <f t="shared" si="79"/>
        <v>65.847610000000003</v>
      </c>
      <c r="AQ43" s="20">
        <f t="shared" si="79"/>
        <v>65.847610000000003</v>
      </c>
      <c r="AR43" s="20">
        <f t="shared" si="79"/>
        <v>0</v>
      </c>
    </row>
    <row r="44" spans="1:44" s="21" customFormat="1" hidden="1" x14ac:dyDescent="0.3">
      <c r="A44" s="4" t="s">
        <v>75</v>
      </c>
      <c r="B44" s="8" t="s">
        <v>7</v>
      </c>
      <c r="C44" s="5">
        <f>C46+C88+C67</f>
        <v>4141.6500000000005</v>
      </c>
      <c r="D44" s="5"/>
      <c r="E44" s="5">
        <f>E46+E88+E67</f>
        <v>29612.797500000001</v>
      </c>
      <c r="F44" s="5">
        <f>F46+F88+F67</f>
        <v>28638.602849999996</v>
      </c>
      <c r="G44" s="5">
        <f>G46+G88+G67</f>
        <v>974.19465000000002</v>
      </c>
      <c r="H44" s="5">
        <f>H46+H88+H67</f>
        <v>3834.1899999999996</v>
      </c>
      <c r="I44" s="5"/>
      <c r="J44" s="5">
        <f t="shared" ref="J44:Q44" si="85">J46+J88+J67</f>
        <v>28564.715499999998</v>
      </c>
      <c r="K44" s="5">
        <f t="shared" si="85"/>
        <v>27597.56395</v>
      </c>
      <c r="L44" s="5">
        <f t="shared" si="85"/>
        <v>967.15154999999993</v>
      </c>
      <c r="M44" s="5">
        <f t="shared" si="85"/>
        <v>7975.8400000000011</v>
      </c>
      <c r="N44" s="5">
        <f t="shared" si="85"/>
        <v>58177.512999999992</v>
      </c>
      <c r="O44" s="5">
        <f t="shared" si="85"/>
        <v>56236.166799999999</v>
      </c>
      <c r="P44" s="5">
        <f t="shared" si="85"/>
        <v>1941.3462000000002</v>
      </c>
      <c r="Q44" s="5">
        <f t="shared" si="85"/>
        <v>4143.03</v>
      </c>
      <c r="R44" s="5"/>
      <c r="S44" s="5">
        <f>S46+S88+S67</f>
        <v>30865.573499999999</v>
      </c>
      <c r="T44" s="5">
        <f>T46+T88+T67</f>
        <v>29850.503550000001</v>
      </c>
      <c r="U44" s="5">
        <f>U46+U88+U67</f>
        <v>1015.0699500000001</v>
      </c>
      <c r="V44" s="5">
        <f>V46+V88+V67</f>
        <v>3832.8100000000004</v>
      </c>
      <c r="W44" s="5"/>
      <c r="X44" s="5">
        <f t="shared" ref="X44:AE44" si="86">X46+X88+X67</f>
        <v>29704.2775</v>
      </c>
      <c r="Y44" s="5">
        <f t="shared" si="86"/>
        <v>28698.180250000001</v>
      </c>
      <c r="Z44" s="5">
        <f t="shared" si="86"/>
        <v>1006.0972499999999</v>
      </c>
      <c r="AA44" s="5">
        <f t="shared" si="86"/>
        <v>7975.8400000000011</v>
      </c>
      <c r="AB44" s="5">
        <f t="shared" si="86"/>
        <v>60569.85100000001</v>
      </c>
      <c r="AC44" s="5">
        <f t="shared" si="86"/>
        <v>58548.683799999999</v>
      </c>
      <c r="AD44" s="5">
        <f t="shared" si="86"/>
        <v>2021.1672000000001</v>
      </c>
      <c r="AE44" s="5">
        <f t="shared" si="86"/>
        <v>4143.03</v>
      </c>
      <c r="AF44" s="5"/>
      <c r="AG44" s="5">
        <f>AG46+AG88+AG67</f>
        <v>32108.482499999998</v>
      </c>
      <c r="AH44" s="5">
        <f>AH46+AH88+AH67</f>
        <v>31052.537250000001</v>
      </c>
      <c r="AI44" s="5">
        <f>AI46+AI88+AI67</f>
        <v>1055.9452500000002</v>
      </c>
      <c r="AJ44" s="5">
        <f>AJ46+AJ88+AJ67</f>
        <v>3832.8100000000004</v>
      </c>
      <c r="AK44" s="5"/>
      <c r="AL44" s="5">
        <f t="shared" ref="AL44:AR44" si="87">AL46+AL88+AL67</f>
        <v>30892.4486</v>
      </c>
      <c r="AM44" s="5">
        <f t="shared" si="87"/>
        <v>29846.107459999999</v>
      </c>
      <c r="AN44" s="5">
        <f t="shared" si="87"/>
        <v>1046.34114</v>
      </c>
      <c r="AO44" s="5">
        <f t="shared" si="87"/>
        <v>7975.8400000000011</v>
      </c>
      <c r="AP44" s="5">
        <f t="shared" si="87"/>
        <v>63000.931100000002</v>
      </c>
      <c r="AQ44" s="5">
        <f t="shared" si="87"/>
        <v>60898.644710000008</v>
      </c>
      <c r="AR44" s="5">
        <f t="shared" si="87"/>
        <v>2102.2863900000002</v>
      </c>
    </row>
    <row r="45" spans="1:44" hidden="1" x14ac:dyDescent="0.3">
      <c r="A45" s="3"/>
      <c r="B45" s="16" t="s">
        <v>8</v>
      </c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17"/>
      <c r="O45" s="17"/>
      <c r="P45" s="17"/>
      <c r="Q45" s="17"/>
      <c r="R45" s="6"/>
      <c r="S45" s="6"/>
      <c r="T45" s="6"/>
      <c r="U45" s="6"/>
      <c r="V45" s="17"/>
      <c r="W45" s="6"/>
      <c r="X45" s="6"/>
      <c r="Y45" s="6"/>
      <c r="Z45" s="6"/>
      <c r="AA45" s="6"/>
      <c r="AB45" s="17"/>
      <c r="AC45" s="17"/>
      <c r="AD45" s="17"/>
      <c r="AE45" s="17"/>
      <c r="AF45" s="6"/>
      <c r="AG45" s="6"/>
      <c r="AH45" s="6"/>
      <c r="AI45" s="6"/>
      <c r="AJ45" s="17"/>
      <c r="AK45" s="6"/>
      <c r="AL45" s="6"/>
      <c r="AM45" s="6"/>
      <c r="AN45" s="6"/>
      <c r="AO45" s="6"/>
      <c r="AP45" s="17"/>
      <c r="AQ45" s="17"/>
      <c r="AR45" s="17"/>
    </row>
    <row r="46" spans="1:44" s="21" customFormat="1" hidden="1" x14ac:dyDescent="0.3">
      <c r="A46" s="4" t="s">
        <v>96</v>
      </c>
      <c r="B46" s="28" t="s">
        <v>9</v>
      </c>
      <c r="C46" s="5">
        <f>SUM(C47:C66)</f>
        <v>1937.9500000000003</v>
      </c>
      <c r="D46" s="5"/>
      <c r="E46" s="5">
        <f>SUM(E47:E66)</f>
        <v>13856.342499999999</v>
      </c>
      <c r="F46" s="5">
        <f>SUM(F47:F66)</f>
        <v>13856.342499999999</v>
      </c>
      <c r="G46" s="5">
        <f>SUM(G47:G66)</f>
        <v>0</v>
      </c>
      <c r="H46" s="5">
        <f>SUM(H47:H66)</f>
        <v>1986.28</v>
      </c>
      <c r="I46" s="5"/>
      <c r="J46" s="5">
        <f t="shared" ref="J46:Q46" si="88">SUM(J47:J66)</f>
        <v>14797.785999999998</v>
      </c>
      <c r="K46" s="5">
        <f t="shared" si="88"/>
        <v>14797.785999999998</v>
      </c>
      <c r="L46" s="5">
        <f t="shared" si="88"/>
        <v>0</v>
      </c>
      <c r="M46" s="5">
        <f t="shared" si="88"/>
        <v>3924.2300000000005</v>
      </c>
      <c r="N46" s="5">
        <f t="shared" si="88"/>
        <v>28654.128499999999</v>
      </c>
      <c r="O46" s="5">
        <f t="shared" si="88"/>
        <v>28654.128499999999</v>
      </c>
      <c r="P46" s="5">
        <f t="shared" si="88"/>
        <v>0</v>
      </c>
      <c r="Q46" s="5">
        <f t="shared" si="88"/>
        <v>1937.9500000000003</v>
      </c>
      <c r="R46" s="5"/>
      <c r="S46" s="5">
        <f>SUM(S47:S66)</f>
        <v>14437.727499999997</v>
      </c>
      <c r="T46" s="5">
        <f>SUM(T47:T66)</f>
        <v>14437.727499999997</v>
      </c>
      <c r="U46" s="5">
        <f>SUM(U47:U66)</f>
        <v>0</v>
      </c>
      <c r="V46" s="5">
        <f>SUM(V47:V66)</f>
        <v>1986.28</v>
      </c>
      <c r="W46" s="5"/>
      <c r="X46" s="5">
        <f t="shared" ref="X46:AE46" si="89">SUM(X47:X66)</f>
        <v>15393.670000000002</v>
      </c>
      <c r="Y46" s="5">
        <f t="shared" si="89"/>
        <v>15393.670000000002</v>
      </c>
      <c r="Z46" s="5">
        <f t="shared" si="89"/>
        <v>0</v>
      </c>
      <c r="AA46" s="5">
        <f t="shared" si="89"/>
        <v>3924.2300000000005</v>
      </c>
      <c r="AB46" s="5">
        <f t="shared" si="89"/>
        <v>29831.397500000003</v>
      </c>
      <c r="AC46" s="5">
        <f t="shared" si="89"/>
        <v>29831.397500000003</v>
      </c>
      <c r="AD46" s="5">
        <f t="shared" si="89"/>
        <v>0</v>
      </c>
      <c r="AE46" s="5">
        <f t="shared" si="89"/>
        <v>1937.9500000000003</v>
      </c>
      <c r="AF46" s="5"/>
      <c r="AG46" s="5">
        <f>SUM(AG47:AG66)</f>
        <v>15019.112499999999</v>
      </c>
      <c r="AH46" s="5">
        <f>SUM(AH47:AH66)</f>
        <v>15019.112499999999</v>
      </c>
      <c r="AI46" s="5">
        <f>SUM(AI47:AI66)</f>
        <v>0</v>
      </c>
      <c r="AJ46" s="5">
        <f>SUM(AJ47:AJ66)</f>
        <v>1986.28</v>
      </c>
      <c r="AK46" s="5"/>
      <c r="AL46" s="5">
        <f t="shared" ref="AL46:AR46" si="90">SUM(AL47:AL66)</f>
        <v>16009.416800000001</v>
      </c>
      <c r="AM46" s="5">
        <f t="shared" si="90"/>
        <v>16009.416800000001</v>
      </c>
      <c r="AN46" s="5">
        <f t="shared" si="90"/>
        <v>0</v>
      </c>
      <c r="AO46" s="5">
        <f t="shared" si="90"/>
        <v>3924.2300000000005</v>
      </c>
      <c r="AP46" s="5">
        <f t="shared" si="90"/>
        <v>31028.529300000002</v>
      </c>
      <c r="AQ46" s="5">
        <f t="shared" si="90"/>
        <v>31028.529300000002</v>
      </c>
      <c r="AR46" s="5">
        <f t="shared" si="90"/>
        <v>0</v>
      </c>
    </row>
    <row r="47" spans="1:44" hidden="1" x14ac:dyDescent="0.3">
      <c r="A47" s="15" t="s">
        <v>98</v>
      </c>
      <c r="B47" s="1" t="s">
        <v>10</v>
      </c>
      <c r="C47" s="6">
        <v>100.44</v>
      </c>
      <c r="D47" s="6">
        <v>7.15</v>
      </c>
      <c r="E47" s="6">
        <f>C47*D47</f>
        <v>718.14600000000007</v>
      </c>
      <c r="F47" s="6">
        <f t="shared" ref="F47:F66" si="91">E47-G47</f>
        <v>718.14600000000007</v>
      </c>
      <c r="G47" s="6"/>
      <c r="H47" s="6">
        <v>131.5</v>
      </c>
      <c r="I47" s="6">
        <v>7.45</v>
      </c>
      <c r="J47" s="6">
        <f>H47*I47</f>
        <v>979.67500000000007</v>
      </c>
      <c r="K47" s="6">
        <f t="shared" ref="K47:K66" si="92">J47-L47</f>
        <v>979.67500000000007</v>
      </c>
      <c r="L47" s="6"/>
      <c r="M47" s="6">
        <f t="shared" si="24"/>
        <v>231.94</v>
      </c>
      <c r="N47" s="17">
        <f t="shared" si="9"/>
        <v>1697.8210000000001</v>
      </c>
      <c r="O47" s="17">
        <f t="shared" si="9"/>
        <v>1697.8210000000001</v>
      </c>
      <c r="P47" s="17">
        <f t="shared" si="9"/>
        <v>0</v>
      </c>
      <c r="Q47" s="17">
        <f t="shared" si="10"/>
        <v>100.44</v>
      </c>
      <c r="R47" s="6">
        <v>7.45</v>
      </c>
      <c r="S47" s="6">
        <f>Q47*R47</f>
        <v>748.27800000000002</v>
      </c>
      <c r="T47" s="6">
        <f t="shared" ref="T47:T66" si="93">S47-U47</f>
        <v>748.27800000000002</v>
      </c>
      <c r="U47" s="6"/>
      <c r="V47" s="17">
        <f t="shared" ref="V47:V66" si="94">H47</f>
        <v>131.5</v>
      </c>
      <c r="W47" s="6">
        <v>7.75</v>
      </c>
      <c r="X47" s="6">
        <f>V47*W47</f>
        <v>1019.125</v>
      </c>
      <c r="Y47" s="6">
        <f t="shared" ref="Y47:Y66" si="95">X47-Z47</f>
        <v>1019.125</v>
      </c>
      <c r="Z47" s="6"/>
      <c r="AA47" s="6">
        <f t="shared" ref="AA47:AA66" si="96">Q47+V47</f>
        <v>231.94</v>
      </c>
      <c r="AB47" s="17">
        <f t="shared" ref="AB47:AB66" si="97">S47+X47</f>
        <v>1767.403</v>
      </c>
      <c r="AC47" s="17">
        <f t="shared" ref="AC47:AC66" si="98">T47+Y47</f>
        <v>1767.403</v>
      </c>
      <c r="AD47" s="17">
        <f t="shared" ref="AD47:AD66" si="99">U47+Z47</f>
        <v>0</v>
      </c>
      <c r="AE47" s="17">
        <f t="shared" ref="AE47:AE66" si="100">Q47</f>
        <v>100.44</v>
      </c>
      <c r="AF47" s="6">
        <v>7.75</v>
      </c>
      <c r="AG47" s="6">
        <f>AE47*AF47</f>
        <v>778.41</v>
      </c>
      <c r="AH47" s="6">
        <f t="shared" ref="AH47:AH66" si="101">AG47-AI47</f>
        <v>778.41</v>
      </c>
      <c r="AI47" s="6"/>
      <c r="AJ47" s="17">
        <f t="shared" ref="AJ47:AJ66" si="102">V47</f>
        <v>131.5</v>
      </c>
      <c r="AK47" s="6">
        <v>8.06</v>
      </c>
      <c r="AL47" s="6">
        <f>AJ47*AK47</f>
        <v>1059.8900000000001</v>
      </c>
      <c r="AM47" s="6">
        <f t="shared" ref="AM47:AM66" si="103">AL47-AN47</f>
        <v>1059.8900000000001</v>
      </c>
      <c r="AN47" s="6"/>
      <c r="AO47" s="6">
        <f t="shared" ref="AO47:AO66" si="104">AE47+AJ47</f>
        <v>231.94</v>
      </c>
      <c r="AP47" s="17">
        <f t="shared" ref="AP47:AR66" si="105">AG47+AL47</f>
        <v>1838.3000000000002</v>
      </c>
      <c r="AQ47" s="17">
        <f t="shared" si="105"/>
        <v>1838.3000000000002</v>
      </c>
      <c r="AR47" s="17">
        <f t="shared" si="105"/>
        <v>0</v>
      </c>
    </row>
    <row r="48" spans="1:44" ht="31.2" hidden="1" x14ac:dyDescent="0.3">
      <c r="A48" s="15" t="s">
        <v>97</v>
      </c>
      <c r="B48" s="1" t="s">
        <v>177</v>
      </c>
      <c r="C48" s="6">
        <v>155.01</v>
      </c>
      <c r="D48" s="6">
        <v>7.15</v>
      </c>
      <c r="E48" s="6">
        <f t="shared" ref="E48:E98" si="106">C48*D48</f>
        <v>1108.3215</v>
      </c>
      <c r="F48" s="6">
        <f t="shared" si="91"/>
        <v>1108.3215</v>
      </c>
      <c r="G48" s="6"/>
      <c r="H48" s="6">
        <v>125.02</v>
      </c>
      <c r="I48" s="6">
        <v>7.45</v>
      </c>
      <c r="J48" s="6">
        <f>H48*I48</f>
        <v>931.399</v>
      </c>
      <c r="K48" s="6">
        <f t="shared" si="92"/>
        <v>931.399</v>
      </c>
      <c r="L48" s="6"/>
      <c r="M48" s="6">
        <f t="shared" si="24"/>
        <v>280.02999999999997</v>
      </c>
      <c r="N48" s="17">
        <f t="shared" si="9"/>
        <v>2039.7204999999999</v>
      </c>
      <c r="O48" s="17">
        <f t="shared" si="9"/>
        <v>2039.7204999999999</v>
      </c>
      <c r="P48" s="17">
        <f t="shared" si="9"/>
        <v>0</v>
      </c>
      <c r="Q48" s="17">
        <f t="shared" si="10"/>
        <v>155.01</v>
      </c>
      <c r="R48" s="6">
        <v>7.45</v>
      </c>
      <c r="S48" s="6">
        <f t="shared" ref="S48:S66" si="107">Q48*R48</f>
        <v>1154.8244999999999</v>
      </c>
      <c r="T48" s="6">
        <f t="shared" si="93"/>
        <v>1154.8244999999999</v>
      </c>
      <c r="U48" s="6"/>
      <c r="V48" s="17">
        <f t="shared" si="94"/>
        <v>125.02</v>
      </c>
      <c r="W48" s="6">
        <v>7.75</v>
      </c>
      <c r="X48" s="6">
        <f>V48*W48</f>
        <v>968.90499999999997</v>
      </c>
      <c r="Y48" s="6">
        <f t="shared" si="95"/>
        <v>968.90499999999997</v>
      </c>
      <c r="Z48" s="6"/>
      <c r="AA48" s="6">
        <f t="shared" si="96"/>
        <v>280.02999999999997</v>
      </c>
      <c r="AB48" s="17">
        <f t="shared" si="97"/>
        <v>2123.7294999999999</v>
      </c>
      <c r="AC48" s="17">
        <f t="shared" si="98"/>
        <v>2123.7294999999999</v>
      </c>
      <c r="AD48" s="17">
        <f t="shared" si="99"/>
        <v>0</v>
      </c>
      <c r="AE48" s="17">
        <f t="shared" si="100"/>
        <v>155.01</v>
      </c>
      <c r="AF48" s="6">
        <v>7.75</v>
      </c>
      <c r="AG48" s="6">
        <f t="shared" ref="AG48:AG66" si="108">AE48*AF48</f>
        <v>1201.3274999999999</v>
      </c>
      <c r="AH48" s="6">
        <f t="shared" si="101"/>
        <v>1201.3274999999999</v>
      </c>
      <c r="AI48" s="6"/>
      <c r="AJ48" s="17">
        <f t="shared" si="102"/>
        <v>125.02</v>
      </c>
      <c r="AK48" s="6">
        <v>8.06</v>
      </c>
      <c r="AL48" s="6">
        <f>AJ48*AK48</f>
        <v>1007.6612</v>
      </c>
      <c r="AM48" s="6">
        <f t="shared" si="103"/>
        <v>1007.6612</v>
      </c>
      <c r="AN48" s="6"/>
      <c r="AO48" s="6">
        <f t="shared" si="104"/>
        <v>280.02999999999997</v>
      </c>
      <c r="AP48" s="17">
        <f t="shared" si="105"/>
        <v>2208.9886999999999</v>
      </c>
      <c r="AQ48" s="17">
        <f t="shared" si="105"/>
        <v>2208.9886999999999</v>
      </c>
      <c r="AR48" s="17">
        <f t="shared" si="105"/>
        <v>0</v>
      </c>
    </row>
    <row r="49" spans="1:44" hidden="1" x14ac:dyDescent="0.3">
      <c r="A49" s="15" t="s">
        <v>99</v>
      </c>
      <c r="B49" s="1" t="s">
        <v>11</v>
      </c>
      <c r="C49" s="6">
        <v>97.2</v>
      </c>
      <c r="D49" s="6">
        <v>7.15</v>
      </c>
      <c r="E49" s="6">
        <f t="shared" si="106"/>
        <v>694.98</v>
      </c>
      <c r="F49" s="6">
        <f t="shared" si="91"/>
        <v>694.98</v>
      </c>
      <c r="G49" s="6"/>
      <c r="H49" s="6">
        <v>87.26</v>
      </c>
      <c r="I49" s="6">
        <v>7.45</v>
      </c>
      <c r="J49" s="6">
        <f t="shared" ref="J49:J114" si="109">H49*I49</f>
        <v>650.0870000000001</v>
      </c>
      <c r="K49" s="6">
        <f t="shared" si="92"/>
        <v>650.0870000000001</v>
      </c>
      <c r="L49" s="6"/>
      <c r="M49" s="6">
        <f t="shared" si="24"/>
        <v>184.46</v>
      </c>
      <c r="N49" s="17">
        <f t="shared" si="9"/>
        <v>1345.067</v>
      </c>
      <c r="O49" s="17">
        <f t="shared" si="9"/>
        <v>1345.067</v>
      </c>
      <c r="P49" s="17">
        <f t="shared" si="9"/>
        <v>0</v>
      </c>
      <c r="Q49" s="17">
        <f t="shared" si="10"/>
        <v>97.2</v>
      </c>
      <c r="R49" s="6">
        <v>7.45</v>
      </c>
      <c r="S49" s="6">
        <f t="shared" si="107"/>
        <v>724.14</v>
      </c>
      <c r="T49" s="6">
        <f t="shared" si="93"/>
        <v>724.14</v>
      </c>
      <c r="U49" s="6"/>
      <c r="V49" s="17">
        <f t="shared" si="94"/>
        <v>87.26</v>
      </c>
      <c r="W49" s="6">
        <v>7.75</v>
      </c>
      <c r="X49" s="6">
        <f t="shared" ref="X49:X66" si="110">V49*W49</f>
        <v>676.26499999999999</v>
      </c>
      <c r="Y49" s="6">
        <f t="shared" si="95"/>
        <v>676.26499999999999</v>
      </c>
      <c r="Z49" s="6"/>
      <c r="AA49" s="6">
        <f t="shared" si="96"/>
        <v>184.46</v>
      </c>
      <c r="AB49" s="17">
        <f t="shared" si="97"/>
        <v>1400.405</v>
      </c>
      <c r="AC49" s="17">
        <f t="shared" si="98"/>
        <v>1400.405</v>
      </c>
      <c r="AD49" s="17">
        <f t="shared" si="99"/>
        <v>0</v>
      </c>
      <c r="AE49" s="17">
        <f t="shared" si="100"/>
        <v>97.2</v>
      </c>
      <c r="AF49" s="6">
        <v>7.75</v>
      </c>
      <c r="AG49" s="6">
        <f t="shared" si="108"/>
        <v>753.30000000000007</v>
      </c>
      <c r="AH49" s="6">
        <f t="shared" si="101"/>
        <v>753.30000000000007</v>
      </c>
      <c r="AI49" s="6"/>
      <c r="AJ49" s="17">
        <f t="shared" si="102"/>
        <v>87.26</v>
      </c>
      <c r="AK49" s="6">
        <v>8.06</v>
      </c>
      <c r="AL49" s="6">
        <f t="shared" ref="AL49:AL66" si="111">AJ49*AK49</f>
        <v>703.31560000000013</v>
      </c>
      <c r="AM49" s="6">
        <f t="shared" si="103"/>
        <v>703.31560000000013</v>
      </c>
      <c r="AN49" s="6"/>
      <c r="AO49" s="6">
        <f t="shared" si="104"/>
        <v>184.46</v>
      </c>
      <c r="AP49" s="17">
        <f t="shared" si="105"/>
        <v>1456.6156000000001</v>
      </c>
      <c r="AQ49" s="17">
        <f t="shared" si="105"/>
        <v>1456.6156000000001</v>
      </c>
      <c r="AR49" s="17">
        <f t="shared" si="105"/>
        <v>0</v>
      </c>
    </row>
    <row r="50" spans="1:44" ht="31.2" hidden="1" x14ac:dyDescent="0.3">
      <c r="A50" s="15" t="s">
        <v>100</v>
      </c>
      <c r="B50" s="1" t="s">
        <v>24</v>
      </c>
      <c r="C50" s="6">
        <v>66.739999999999995</v>
      </c>
      <c r="D50" s="6">
        <v>7.15</v>
      </c>
      <c r="E50" s="6">
        <f t="shared" si="106"/>
        <v>477.19099999999997</v>
      </c>
      <c r="F50" s="6">
        <f t="shared" si="91"/>
        <v>477.19099999999997</v>
      </c>
      <c r="G50" s="6"/>
      <c r="H50" s="6">
        <v>61.02</v>
      </c>
      <c r="I50" s="6">
        <v>7.45</v>
      </c>
      <c r="J50" s="6">
        <f t="shared" si="109"/>
        <v>454.59900000000005</v>
      </c>
      <c r="K50" s="6">
        <f t="shared" si="92"/>
        <v>454.59900000000005</v>
      </c>
      <c r="L50" s="6"/>
      <c r="M50" s="6">
        <f t="shared" si="24"/>
        <v>127.75999999999999</v>
      </c>
      <c r="N50" s="17">
        <f t="shared" si="9"/>
        <v>931.79</v>
      </c>
      <c r="O50" s="17">
        <f t="shared" si="9"/>
        <v>931.79</v>
      </c>
      <c r="P50" s="17">
        <f t="shared" si="9"/>
        <v>0</v>
      </c>
      <c r="Q50" s="17">
        <f t="shared" si="10"/>
        <v>66.739999999999995</v>
      </c>
      <c r="R50" s="6">
        <v>7.45</v>
      </c>
      <c r="S50" s="6">
        <f t="shared" si="107"/>
        <v>497.21299999999997</v>
      </c>
      <c r="T50" s="6">
        <f t="shared" si="93"/>
        <v>497.21299999999997</v>
      </c>
      <c r="U50" s="6"/>
      <c r="V50" s="17">
        <f t="shared" si="94"/>
        <v>61.02</v>
      </c>
      <c r="W50" s="6">
        <v>7.75</v>
      </c>
      <c r="X50" s="6">
        <f t="shared" si="110"/>
        <v>472.90500000000003</v>
      </c>
      <c r="Y50" s="6">
        <f t="shared" si="95"/>
        <v>472.90500000000003</v>
      </c>
      <c r="Z50" s="6"/>
      <c r="AA50" s="6">
        <f t="shared" si="96"/>
        <v>127.75999999999999</v>
      </c>
      <c r="AB50" s="17">
        <f t="shared" si="97"/>
        <v>970.11799999999994</v>
      </c>
      <c r="AC50" s="17">
        <f t="shared" si="98"/>
        <v>970.11799999999994</v>
      </c>
      <c r="AD50" s="17">
        <f t="shared" si="99"/>
        <v>0</v>
      </c>
      <c r="AE50" s="17">
        <f t="shared" si="100"/>
        <v>66.739999999999995</v>
      </c>
      <c r="AF50" s="6">
        <v>7.75</v>
      </c>
      <c r="AG50" s="6">
        <f t="shared" si="108"/>
        <v>517.23500000000001</v>
      </c>
      <c r="AH50" s="6">
        <f t="shared" si="101"/>
        <v>517.23500000000001</v>
      </c>
      <c r="AI50" s="6"/>
      <c r="AJ50" s="17">
        <f t="shared" si="102"/>
        <v>61.02</v>
      </c>
      <c r="AK50" s="6">
        <v>8.06</v>
      </c>
      <c r="AL50" s="6">
        <f t="shared" si="111"/>
        <v>491.82120000000003</v>
      </c>
      <c r="AM50" s="6">
        <f t="shared" si="103"/>
        <v>491.82120000000003</v>
      </c>
      <c r="AN50" s="6"/>
      <c r="AO50" s="6">
        <f t="shared" si="104"/>
        <v>127.75999999999999</v>
      </c>
      <c r="AP50" s="17">
        <f t="shared" si="105"/>
        <v>1009.0562</v>
      </c>
      <c r="AQ50" s="17">
        <f t="shared" si="105"/>
        <v>1009.0562</v>
      </c>
      <c r="AR50" s="17">
        <f t="shared" si="105"/>
        <v>0</v>
      </c>
    </row>
    <row r="51" spans="1:44" ht="31.2" hidden="1" x14ac:dyDescent="0.3">
      <c r="A51" s="15" t="s">
        <v>101</v>
      </c>
      <c r="B51" s="1" t="s">
        <v>12</v>
      </c>
      <c r="C51" s="6">
        <v>50.07</v>
      </c>
      <c r="D51" s="6">
        <v>7.15</v>
      </c>
      <c r="E51" s="6">
        <f t="shared" si="106"/>
        <v>358.00050000000005</v>
      </c>
      <c r="F51" s="6">
        <f t="shared" si="91"/>
        <v>358.00050000000005</v>
      </c>
      <c r="G51" s="6"/>
      <c r="H51" s="6">
        <v>59.77</v>
      </c>
      <c r="I51" s="6">
        <v>7.45</v>
      </c>
      <c r="J51" s="6">
        <f t="shared" si="109"/>
        <v>445.28650000000005</v>
      </c>
      <c r="K51" s="6">
        <f t="shared" si="92"/>
        <v>445.28650000000005</v>
      </c>
      <c r="L51" s="6"/>
      <c r="M51" s="6">
        <f t="shared" si="24"/>
        <v>109.84</v>
      </c>
      <c r="N51" s="17">
        <f t="shared" si="9"/>
        <v>803.28700000000003</v>
      </c>
      <c r="O51" s="17">
        <f t="shared" si="9"/>
        <v>803.28700000000003</v>
      </c>
      <c r="P51" s="17">
        <f t="shared" si="9"/>
        <v>0</v>
      </c>
      <c r="Q51" s="17">
        <f t="shared" si="10"/>
        <v>50.07</v>
      </c>
      <c r="R51" s="6">
        <v>7.45</v>
      </c>
      <c r="S51" s="6">
        <f t="shared" si="107"/>
        <v>373.0215</v>
      </c>
      <c r="T51" s="6">
        <f t="shared" si="93"/>
        <v>373.0215</v>
      </c>
      <c r="U51" s="6"/>
      <c r="V51" s="17">
        <f t="shared" si="94"/>
        <v>59.77</v>
      </c>
      <c r="W51" s="6">
        <v>7.75</v>
      </c>
      <c r="X51" s="6">
        <f t="shared" si="110"/>
        <v>463.21750000000003</v>
      </c>
      <c r="Y51" s="6">
        <f t="shared" si="95"/>
        <v>463.21750000000003</v>
      </c>
      <c r="Z51" s="6"/>
      <c r="AA51" s="6">
        <f t="shared" si="96"/>
        <v>109.84</v>
      </c>
      <c r="AB51" s="17">
        <f t="shared" si="97"/>
        <v>836.23900000000003</v>
      </c>
      <c r="AC51" s="17">
        <f t="shared" si="98"/>
        <v>836.23900000000003</v>
      </c>
      <c r="AD51" s="17">
        <f t="shared" si="99"/>
        <v>0</v>
      </c>
      <c r="AE51" s="17">
        <f t="shared" si="100"/>
        <v>50.07</v>
      </c>
      <c r="AF51" s="6">
        <v>7.75</v>
      </c>
      <c r="AG51" s="6">
        <f t="shared" si="108"/>
        <v>388.04250000000002</v>
      </c>
      <c r="AH51" s="6">
        <f t="shared" si="101"/>
        <v>388.04250000000002</v>
      </c>
      <c r="AI51" s="6"/>
      <c r="AJ51" s="17">
        <f t="shared" si="102"/>
        <v>59.77</v>
      </c>
      <c r="AK51" s="6">
        <v>8.06</v>
      </c>
      <c r="AL51" s="6">
        <f t="shared" si="111"/>
        <v>481.74620000000004</v>
      </c>
      <c r="AM51" s="6">
        <f t="shared" si="103"/>
        <v>481.74620000000004</v>
      </c>
      <c r="AN51" s="6"/>
      <c r="AO51" s="6">
        <f t="shared" si="104"/>
        <v>109.84</v>
      </c>
      <c r="AP51" s="17">
        <f t="shared" si="105"/>
        <v>869.78870000000006</v>
      </c>
      <c r="AQ51" s="17">
        <f t="shared" si="105"/>
        <v>869.78870000000006</v>
      </c>
      <c r="AR51" s="17">
        <f t="shared" si="105"/>
        <v>0</v>
      </c>
    </row>
    <row r="52" spans="1:44" ht="31.2" hidden="1" x14ac:dyDescent="0.3">
      <c r="A52" s="15" t="s">
        <v>102</v>
      </c>
      <c r="B52" s="1" t="s">
        <v>13</v>
      </c>
      <c r="C52" s="6">
        <v>106.25</v>
      </c>
      <c r="D52" s="6">
        <v>7.15</v>
      </c>
      <c r="E52" s="6">
        <f t="shared" si="106"/>
        <v>759.6875</v>
      </c>
      <c r="F52" s="6">
        <f t="shared" si="91"/>
        <v>759.6875</v>
      </c>
      <c r="G52" s="6"/>
      <c r="H52" s="6">
        <v>91.11</v>
      </c>
      <c r="I52" s="6">
        <v>7.45</v>
      </c>
      <c r="J52" s="6">
        <f t="shared" si="109"/>
        <v>678.76949999999999</v>
      </c>
      <c r="K52" s="6">
        <f t="shared" si="92"/>
        <v>678.76949999999999</v>
      </c>
      <c r="L52" s="6"/>
      <c r="M52" s="6">
        <f t="shared" si="24"/>
        <v>197.36</v>
      </c>
      <c r="N52" s="17">
        <f t="shared" si="9"/>
        <v>1438.4569999999999</v>
      </c>
      <c r="O52" s="17">
        <f t="shared" si="9"/>
        <v>1438.4569999999999</v>
      </c>
      <c r="P52" s="17">
        <f t="shared" si="9"/>
        <v>0</v>
      </c>
      <c r="Q52" s="17">
        <f t="shared" si="10"/>
        <v>106.25</v>
      </c>
      <c r="R52" s="6">
        <v>7.45</v>
      </c>
      <c r="S52" s="6">
        <f t="shared" si="107"/>
        <v>791.5625</v>
      </c>
      <c r="T52" s="6">
        <f t="shared" si="93"/>
        <v>791.5625</v>
      </c>
      <c r="U52" s="6"/>
      <c r="V52" s="17">
        <f t="shared" si="94"/>
        <v>91.11</v>
      </c>
      <c r="W52" s="6">
        <v>7.75</v>
      </c>
      <c r="X52" s="6">
        <f t="shared" si="110"/>
        <v>706.10249999999996</v>
      </c>
      <c r="Y52" s="6">
        <f t="shared" si="95"/>
        <v>706.10249999999996</v>
      </c>
      <c r="Z52" s="6"/>
      <c r="AA52" s="6">
        <f t="shared" si="96"/>
        <v>197.36</v>
      </c>
      <c r="AB52" s="17">
        <f t="shared" si="97"/>
        <v>1497.665</v>
      </c>
      <c r="AC52" s="17">
        <f t="shared" si="98"/>
        <v>1497.665</v>
      </c>
      <c r="AD52" s="17">
        <f t="shared" si="99"/>
        <v>0</v>
      </c>
      <c r="AE52" s="17">
        <f t="shared" si="100"/>
        <v>106.25</v>
      </c>
      <c r="AF52" s="6">
        <v>7.75</v>
      </c>
      <c r="AG52" s="6">
        <f t="shared" si="108"/>
        <v>823.4375</v>
      </c>
      <c r="AH52" s="6">
        <f t="shared" si="101"/>
        <v>823.4375</v>
      </c>
      <c r="AI52" s="6"/>
      <c r="AJ52" s="17">
        <f t="shared" si="102"/>
        <v>91.11</v>
      </c>
      <c r="AK52" s="6">
        <v>8.06</v>
      </c>
      <c r="AL52" s="6">
        <f t="shared" si="111"/>
        <v>734.34660000000008</v>
      </c>
      <c r="AM52" s="6">
        <f t="shared" si="103"/>
        <v>734.34660000000008</v>
      </c>
      <c r="AN52" s="6"/>
      <c r="AO52" s="6">
        <f t="shared" si="104"/>
        <v>197.36</v>
      </c>
      <c r="AP52" s="17">
        <f t="shared" si="105"/>
        <v>1557.7841000000001</v>
      </c>
      <c r="AQ52" s="17">
        <f t="shared" si="105"/>
        <v>1557.7841000000001</v>
      </c>
      <c r="AR52" s="17">
        <f t="shared" si="105"/>
        <v>0</v>
      </c>
    </row>
    <row r="53" spans="1:44" ht="31.2" hidden="1" x14ac:dyDescent="0.3">
      <c r="A53" s="15" t="s">
        <v>103</v>
      </c>
      <c r="B53" s="1" t="s">
        <v>14</v>
      </c>
      <c r="C53" s="6">
        <v>95.84</v>
      </c>
      <c r="D53" s="6">
        <v>7.15</v>
      </c>
      <c r="E53" s="6">
        <f t="shared" si="106"/>
        <v>685.25600000000009</v>
      </c>
      <c r="F53" s="6">
        <f t="shared" si="91"/>
        <v>685.25600000000009</v>
      </c>
      <c r="G53" s="6"/>
      <c r="H53" s="6">
        <v>96.69</v>
      </c>
      <c r="I53" s="6">
        <v>7.45</v>
      </c>
      <c r="J53" s="6">
        <f t="shared" si="109"/>
        <v>720.34050000000002</v>
      </c>
      <c r="K53" s="6">
        <f t="shared" si="92"/>
        <v>720.34050000000002</v>
      </c>
      <c r="L53" s="6"/>
      <c r="M53" s="6">
        <f t="shared" si="24"/>
        <v>192.53</v>
      </c>
      <c r="N53" s="17">
        <f t="shared" si="9"/>
        <v>1405.5965000000001</v>
      </c>
      <c r="O53" s="17">
        <f t="shared" si="9"/>
        <v>1405.5965000000001</v>
      </c>
      <c r="P53" s="17">
        <f t="shared" si="9"/>
        <v>0</v>
      </c>
      <c r="Q53" s="17">
        <f t="shared" si="10"/>
        <v>95.84</v>
      </c>
      <c r="R53" s="6">
        <v>7.45</v>
      </c>
      <c r="S53" s="6">
        <f t="shared" si="107"/>
        <v>714.00800000000004</v>
      </c>
      <c r="T53" s="6">
        <f t="shared" si="93"/>
        <v>714.00800000000004</v>
      </c>
      <c r="U53" s="6"/>
      <c r="V53" s="17">
        <f t="shared" si="94"/>
        <v>96.69</v>
      </c>
      <c r="W53" s="6">
        <v>7.75</v>
      </c>
      <c r="X53" s="6">
        <f t="shared" si="110"/>
        <v>749.34749999999997</v>
      </c>
      <c r="Y53" s="6">
        <f t="shared" si="95"/>
        <v>749.34749999999997</v>
      </c>
      <c r="Z53" s="6"/>
      <c r="AA53" s="6">
        <f t="shared" si="96"/>
        <v>192.53</v>
      </c>
      <c r="AB53" s="17">
        <f t="shared" si="97"/>
        <v>1463.3555000000001</v>
      </c>
      <c r="AC53" s="17">
        <f t="shared" si="98"/>
        <v>1463.3555000000001</v>
      </c>
      <c r="AD53" s="17">
        <f t="shared" si="99"/>
        <v>0</v>
      </c>
      <c r="AE53" s="17">
        <f t="shared" si="100"/>
        <v>95.84</v>
      </c>
      <c r="AF53" s="6">
        <v>7.75</v>
      </c>
      <c r="AG53" s="6">
        <f t="shared" si="108"/>
        <v>742.76</v>
      </c>
      <c r="AH53" s="6">
        <f t="shared" si="101"/>
        <v>742.76</v>
      </c>
      <c r="AI53" s="6"/>
      <c r="AJ53" s="17">
        <f t="shared" si="102"/>
        <v>96.69</v>
      </c>
      <c r="AK53" s="6">
        <v>8.06</v>
      </c>
      <c r="AL53" s="6">
        <f t="shared" si="111"/>
        <v>779.32140000000004</v>
      </c>
      <c r="AM53" s="6">
        <f t="shared" si="103"/>
        <v>779.32140000000004</v>
      </c>
      <c r="AN53" s="6"/>
      <c r="AO53" s="6">
        <f t="shared" si="104"/>
        <v>192.53</v>
      </c>
      <c r="AP53" s="17">
        <f t="shared" si="105"/>
        <v>1522.0814</v>
      </c>
      <c r="AQ53" s="17">
        <f t="shared" si="105"/>
        <v>1522.0814</v>
      </c>
      <c r="AR53" s="17">
        <f t="shared" si="105"/>
        <v>0</v>
      </c>
    </row>
    <row r="54" spans="1:44" ht="31.2" hidden="1" x14ac:dyDescent="0.3">
      <c r="A54" s="15" t="s">
        <v>104</v>
      </c>
      <c r="B54" s="1" t="s">
        <v>15</v>
      </c>
      <c r="C54" s="6">
        <v>44.48</v>
      </c>
      <c r="D54" s="6">
        <v>7.15</v>
      </c>
      <c r="E54" s="6">
        <f t="shared" si="106"/>
        <v>318.03199999999998</v>
      </c>
      <c r="F54" s="6">
        <f t="shared" si="91"/>
        <v>318.03199999999998</v>
      </c>
      <c r="G54" s="6"/>
      <c r="H54" s="6">
        <v>44.04</v>
      </c>
      <c r="I54" s="6">
        <v>7.45</v>
      </c>
      <c r="J54" s="6">
        <f t="shared" si="109"/>
        <v>328.09800000000001</v>
      </c>
      <c r="K54" s="6">
        <f t="shared" si="92"/>
        <v>328.09800000000001</v>
      </c>
      <c r="L54" s="6"/>
      <c r="M54" s="6">
        <f t="shared" si="24"/>
        <v>88.52</v>
      </c>
      <c r="N54" s="17">
        <f t="shared" si="9"/>
        <v>646.13</v>
      </c>
      <c r="O54" s="17">
        <f t="shared" si="9"/>
        <v>646.13</v>
      </c>
      <c r="P54" s="17">
        <f t="shared" si="9"/>
        <v>0</v>
      </c>
      <c r="Q54" s="17">
        <f t="shared" si="10"/>
        <v>44.48</v>
      </c>
      <c r="R54" s="6">
        <v>7.45</v>
      </c>
      <c r="S54" s="6">
        <f t="shared" si="107"/>
        <v>331.37599999999998</v>
      </c>
      <c r="T54" s="6">
        <f t="shared" si="93"/>
        <v>331.37599999999998</v>
      </c>
      <c r="U54" s="6"/>
      <c r="V54" s="17">
        <f t="shared" si="94"/>
        <v>44.04</v>
      </c>
      <c r="W54" s="6">
        <v>7.75</v>
      </c>
      <c r="X54" s="6">
        <f t="shared" si="110"/>
        <v>341.31</v>
      </c>
      <c r="Y54" s="6">
        <f t="shared" si="95"/>
        <v>341.31</v>
      </c>
      <c r="Z54" s="6"/>
      <c r="AA54" s="6">
        <f t="shared" si="96"/>
        <v>88.52</v>
      </c>
      <c r="AB54" s="17">
        <f t="shared" si="97"/>
        <v>672.68599999999992</v>
      </c>
      <c r="AC54" s="17">
        <f t="shared" si="98"/>
        <v>672.68599999999992</v>
      </c>
      <c r="AD54" s="17">
        <f t="shared" si="99"/>
        <v>0</v>
      </c>
      <c r="AE54" s="17">
        <f t="shared" si="100"/>
        <v>44.48</v>
      </c>
      <c r="AF54" s="6">
        <v>7.75</v>
      </c>
      <c r="AG54" s="6">
        <f t="shared" si="108"/>
        <v>344.71999999999997</v>
      </c>
      <c r="AH54" s="6">
        <f t="shared" si="101"/>
        <v>344.71999999999997</v>
      </c>
      <c r="AI54" s="6"/>
      <c r="AJ54" s="17">
        <f t="shared" si="102"/>
        <v>44.04</v>
      </c>
      <c r="AK54" s="6">
        <v>8.06</v>
      </c>
      <c r="AL54" s="6">
        <f t="shared" si="111"/>
        <v>354.9624</v>
      </c>
      <c r="AM54" s="6">
        <f t="shared" si="103"/>
        <v>354.9624</v>
      </c>
      <c r="AN54" s="6"/>
      <c r="AO54" s="6">
        <f t="shared" si="104"/>
        <v>88.52</v>
      </c>
      <c r="AP54" s="17">
        <f t="shared" si="105"/>
        <v>699.68239999999992</v>
      </c>
      <c r="AQ54" s="17">
        <f t="shared" si="105"/>
        <v>699.68239999999992</v>
      </c>
      <c r="AR54" s="17">
        <f t="shared" si="105"/>
        <v>0</v>
      </c>
    </row>
    <row r="55" spans="1:44" ht="31.2" hidden="1" x14ac:dyDescent="0.3">
      <c r="A55" s="15" t="s">
        <v>105</v>
      </c>
      <c r="B55" s="1" t="s">
        <v>16</v>
      </c>
      <c r="C55" s="6">
        <v>126.81</v>
      </c>
      <c r="D55" s="6">
        <v>7.15</v>
      </c>
      <c r="E55" s="6">
        <f t="shared" si="106"/>
        <v>906.69150000000002</v>
      </c>
      <c r="F55" s="6">
        <f t="shared" si="91"/>
        <v>906.69150000000002</v>
      </c>
      <c r="G55" s="6"/>
      <c r="H55" s="6">
        <v>132.44999999999999</v>
      </c>
      <c r="I55" s="6">
        <v>7.45</v>
      </c>
      <c r="J55" s="6">
        <f t="shared" si="109"/>
        <v>986.75249999999994</v>
      </c>
      <c r="K55" s="6">
        <f t="shared" si="92"/>
        <v>986.75249999999994</v>
      </c>
      <c r="L55" s="6"/>
      <c r="M55" s="6">
        <f t="shared" si="24"/>
        <v>259.26</v>
      </c>
      <c r="N55" s="17">
        <f t="shared" si="9"/>
        <v>1893.444</v>
      </c>
      <c r="O55" s="17">
        <f t="shared" si="9"/>
        <v>1893.444</v>
      </c>
      <c r="P55" s="17">
        <f t="shared" si="9"/>
        <v>0</v>
      </c>
      <c r="Q55" s="17">
        <f t="shared" si="10"/>
        <v>126.81</v>
      </c>
      <c r="R55" s="6">
        <v>7.45</v>
      </c>
      <c r="S55" s="6">
        <f t="shared" si="107"/>
        <v>944.73450000000003</v>
      </c>
      <c r="T55" s="6">
        <f t="shared" si="93"/>
        <v>944.73450000000003</v>
      </c>
      <c r="U55" s="6"/>
      <c r="V55" s="17">
        <f t="shared" si="94"/>
        <v>132.44999999999999</v>
      </c>
      <c r="W55" s="6">
        <v>7.75</v>
      </c>
      <c r="X55" s="6">
        <f t="shared" si="110"/>
        <v>1026.4875</v>
      </c>
      <c r="Y55" s="6">
        <f t="shared" si="95"/>
        <v>1026.4875</v>
      </c>
      <c r="Z55" s="6"/>
      <c r="AA55" s="6">
        <f t="shared" si="96"/>
        <v>259.26</v>
      </c>
      <c r="AB55" s="17">
        <f t="shared" si="97"/>
        <v>1971.222</v>
      </c>
      <c r="AC55" s="17">
        <f t="shared" si="98"/>
        <v>1971.222</v>
      </c>
      <c r="AD55" s="17">
        <f t="shared" si="99"/>
        <v>0</v>
      </c>
      <c r="AE55" s="17">
        <f t="shared" si="100"/>
        <v>126.81</v>
      </c>
      <c r="AF55" s="6">
        <v>7.75</v>
      </c>
      <c r="AG55" s="6">
        <f t="shared" si="108"/>
        <v>982.77750000000003</v>
      </c>
      <c r="AH55" s="6">
        <f t="shared" si="101"/>
        <v>982.77750000000003</v>
      </c>
      <c r="AI55" s="6"/>
      <c r="AJ55" s="17">
        <f t="shared" si="102"/>
        <v>132.44999999999999</v>
      </c>
      <c r="AK55" s="6">
        <v>8.06</v>
      </c>
      <c r="AL55" s="6">
        <f t="shared" si="111"/>
        <v>1067.547</v>
      </c>
      <c r="AM55" s="6">
        <f t="shared" si="103"/>
        <v>1067.547</v>
      </c>
      <c r="AN55" s="6"/>
      <c r="AO55" s="6">
        <f t="shared" si="104"/>
        <v>259.26</v>
      </c>
      <c r="AP55" s="17">
        <f t="shared" si="105"/>
        <v>2050.3245000000002</v>
      </c>
      <c r="AQ55" s="17">
        <f t="shared" si="105"/>
        <v>2050.3245000000002</v>
      </c>
      <c r="AR55" s="17">
        <f t="shared" si="105"/>
        <v>0</v>
      </c>
    </row>
    <row r="56" spans="1:44" ht="31.2" hidden="1" x14ac:dyDescent="0.3">
      <c r="A56" s="15" t="s">
        <v>106</v>
      </c>
      <c r="B56" s="1" t="s">
        <v>17</v>
      </c>
      <c r="C56" s="6">
        <v>51.35</v>
      </c>
      <c r="D56" s="6">
        <v>7.15</v>
      </c>
      <c r="E56" s="6">
        <f t="shared" si="106"/>
        <v>367.15250000000003</v>
      </c>
      <c r="F56" s="6">
        <f t="shared" si="91"/>
        <v>367.15250000000003</v>
      </c>
      <c r="G56" s="6"/>
      <c r="H56" s="6">
        <v>54.49</v>
      </c>
      <c r="I56" s="6">
        <v>7.45</v>
      </c>
      <c r="J56" s="6">
        <f t="shared" si="109"/>
        <v>405.95050000000003</v>
      </c>
      <c r="K56" s="6">
        <f t="shared" si="92"/>
        <v>405.95050000000003</v>
      </c>
      <c r="L56" s="6"/>
      <c r="M56" s="6">
        <f t="shared" si="24"/>
        <v>105.84</v>
      </c>
      <c r="N56" s="17">
        <f t="shared" si="9"/>
        <v>773.10300000000007</v>
      </c>
      <c r="O56" s="17">
        <f t="shared" si="9"/>
        <v>773.10300000000007</v>
      </c>
      <c r="P56" s="17">
        <f t="shared" si="9"/>
        <v>0</v>
      </c>
      <c r="Q56" s="17">
        <f t="shared" si="10"/>
        <v>51.35</v>
      </c>
      <c r="R56" s="6">
        <v>7.45</v>
      </c>
      <c r="S56" s="6">
        <f t="shared" si="107"/>
        <v>382.5575</v>
      </c>
      <c r="T56" s="6">
        <f t="shared" si="93"/>
        <v>382.5575</v>
      </c>
      <c r="U56" s="6"/>
      <c r="V56" s="17">
        <f t="shared" si="94"/>
        <v>54.49</v>
      </c>
      <c r="W56" s="6">
        <v>7.75</v>
      </c>
      <c r="X56" s="6">
        <f t="shared" si="110"/>
        <v>422.29750000000001</v>
      </c>
      <c r="Y56" s="6">
        <f t="shared" si="95"/>
        <v>422.29750000000001</v>
      </c>
      <c r="Z56" s="6"/>
      <c r="AA56" s="6">
        <f t="shared" si="96"/>
        <v>105.84</v>
      </c>
      <c r="AB56" s="17">
        <f t="shared" si="97"/>
        <v>804.85500000000002</v>
      </c>
      <c r="AC56" s="17">
        <f t="shared" si="98"/>
        <v>804.85500000000002</v>
      </c>
      <c r="AD56" s="17">
        <f t="shared" si="99"/>
        <v>0</v>
      </c>
      <c r="AE56" s="17">
        <f t="shared" si="100"/>
        <v>51.35</v>
      </c>
      <c r="AF56" s="6">
        <v>7.75</v>
      </c>
      <c r="AG56" s="6">
        <f t="shared" si="108"/>
        <v>397.96250000000003</v>
      </c>
      <c r="AH56" s="6">
        <f t="shared" si="101"/>
        <v>397.96250000000003</v>
      </c>
      <c r="AI56" s="6"/>
      <c r="AJ56" s="17">
        <f t="shared" si="102"/>
        <v>54.49</v>
      </c>
      <c r="AK56" s="6">
        <v>8.06</v>
      </c>
      <c r="AL56" s="6">
        <f t="shared" si="111"/>
        <v>439.18940000000003</v>
      </c>
      <c r="AM56" s="6">
        <f t="shared" si="103"/>
        <v>439.18940000000003</v>
      </c>
      <c r="AN56" s="6"/>
      <c r="AO56" s="6">
        <f t="shared" si="104"/>
        <v>105.84</v>
      </c>
      <c r="AP56" s="17">
        <f t="shared" si="105"/>
        <v>837.15190000000007</v>
      </c>
      <c r="AQ56" s="17">
        <f t="shared" si="105"/>
        <v>837.15190000000007</v>
      </c>
      <c r="AR56" s="17">
        <f t="shared" si="105"/>
        <v>0</v>
      </c>
    </row>
    <row r="57" spans="1:44" ht="31.2" hidden="1" x14ac:dyDescent="0.3">
      <c r="A57" s="15" t="s">
        <v>107</v>
      </c>
      <c r="B57" s="1" t="s">
        <v>18</v>
      </c>
      <c r="C57" s="6">
        <v>39.380000000000003</v>
      </c>
      <c r="D57" s="6">
        <v>7.15</v>
      </c>
      <c r="E57" s="6">
        <f t="shared" si="106"/>
        <v>281.56700000000001</v>
      </c>
      <c r="F57" s="6">
        <f t="shared" si="91"/>
        <v>281.56700000000001</v>
      </c>
      <c r="G57" s="6"/>
      <c r="H57" s="6">
        <v>38.49</v>
      </c>
      <c r="I57" s="6">
        <v>7.45</v>
      </c>
      <c r="J57" s="6">
        <f t="shared" si="109"/>
        <v>286.75050000000005</v>
      </c>
      <c r="K57" s="6">
        <f t="shared" si="92"/>
        <v>286.75050000000005</v>
      </c>
      <c r="L57" s="6"/>
      <c r="M57" s="6">
        <f t="shared" si="24"/>
        <v>77.87</v>
      </c>
      <c r="N57" s="17">
        <f t="shared" si="9"/>
        <v>568.31750000000011</v>
      </c>
      <c r="O57" s="17">
        <f t="shared" si="9"/>
        <v>568.31750000000011</v>
      </c>
      <c r="P57" s="17">
        <f t="shared" si="9"/>
        <v>0</v>
      </c>
      <c r="Q57" s="17">
        <f t="shared" si="10"/>
        <v>39.380000000000003</v>
      </c>
      <c r="R57" s="6">
        <v>7.45</v>
      </c>
      <c r="S57" s="6">
        <f t="shared" si="107"/>
        <v>293.38100000000003</v>
      </c>
      <c r="T57" s="6">
        <f t="shared" si="93"/>
        <v>293.38100000000003</v>
      </c>
      <c r="U57" s="6"/>
      <c r="V57" s="17">
        <f t="shared" si="94"/>
        <v>38.49</v>
      </c>
      <c r="W57" s="6">
        <v>7.75</v>
      </c>
      <c r="X57" s="6">
        <f t="shared" si="110"/>
        <v>298.29750000000001</v>
      </c>
      <c r="Y57" s="6">
        <f t="shared" si="95"/>
        <v>298.29750000000001</v>
      </c>
      <c r="Z57" s="6"/>
      <c r="AA57" s="6">
        <f t="shared" si="96"/>
        <v>77.87</v>
      </c>
      <c r="AB57" s="17">
        <f t="shared" si="97"/>
        <v>591.67849999999999</v>
      </c>
      <c r="AC57" s="17">
        <f t="shared" si="98"/>
        <v>591.67849999999999</v>
      </c>
      <c r="AD57" s="17">
        <f t="shared" si="99"/>
        <v>0</v>
      </c>
      <c r="AE57" s="17">
        <f t="shared" si="100"/>
        <v>39.380000000000003</v>
      </c>
      <c r="AF57" s="6">
        <v>7.75</v>
      </c>
      <c r="AG57" s="6">
        <f t="shared" si="108"/>
        <v>305.19499999999999</v>
      </c>
      <c r="AH57" s="6">
        <f t="shared" si="101"/>
        <v>305.19499999999999</v>
      </c>
      <c r="AI57" s="6"/>
      <c r="AJ57" s="17">
        <f t="shared" si="102"/>
        <v>38.49</v>
      </c>
      <c r="AK57" s="6">
        <v>8.06</v>
      </c>
      <c r="AL57" s="6">
        <f t="shared" si="111"/>
        <v>310.22940000000006</v>
      </c>
      <c r="AM57" s="6">
        <f t="shared" si="103"/>
        <v>310.22940000000006</v>
      </c>
      <c r="AN57" s="6"/>
      <c r="AO57" s="6">
        <f t="shared" si="104"/>
        <v>77.87</v>
      </c>
      <c r="AP57" s="17">
        <f t="shared" si="105"/>
        <v>615.42440000000011</v>
      </c>
      <c r="AQ57" s="17">
        <f t="shared" si="105"/>
        <v>615.42440000000011</v>
      </c>
      <c r="AR57" s="17">
        <f t="shared" si="105"/>
        <v>0</v>
      </c>
    </row>
    <row r="58" spans="1:44" ht="31.2" hidden="1" x14ac:dyDescent="0.3">
      <c r="A58" s="15" t="s">
        <v>108</v>
      </c>
      <c r="B58" s="1" t="s">
        <v>19</v>
      </c>
      <c r="C58" s="6">
        <v>15.83</v>
      </c>
      <c r="D58" s="6">
        <v>7.15</v>
      </c>
      <c r="E58" s="6">
        <f t="shared" si="106"/>
        <v>113.1845</v>
      </c>
      <c r="F58" s="6">
        <f t="shared" si="91"/>
        <v>113.1845</v>
      </c>
      <c r="G58" s="6"/>
      <c r="H58" s="6">
        <v>17.940000000000001</v>
      </c>
      <c r="I58" s="6">
        <v>7.45</v>
      </c>
      <c r="J58" s="6">
        <f t="shared" si="109"/>
        <v>133.65300000000002</v>
      </c>
      <c r="K58" s="6">
        <f t="shared" si="92"/>
        <v>133.65300000000002</v>
      </c>
      <c r="L58" s="6"/>
      <c r="M58" s="6">
        <f t="shared" si="24"/>
        <v>33.770000000000003</v>
      </c>
      <c r="N58" s="17">
        <f t="shared" si="9"/>
        <v>246.83750000000003</v>
      </c>
      <c r="O58" s="17">
        <f t="shared" si="9"/>
        <v>246.83750000000003</v>
      </c>
      <c r="P58" s="17">
        <f t="shared" si="9"/>
        <v>0</v>
      </c>
      <c r="Q58" s="17">
        <f t="shared" si="10"/>
        <v>15.83</v>
      </c>
      <c r="R58" s="6">
        <v>7.45</v>
      </c>
      <c r="S58" s="6">
        <f t="shared" si="107"/>
        <v>117.93350000000001</v>
      </c>
      <c r="T58" s="6">
        <f t="shared" si="93"/>
        <v>117.93350000000001</v>
      </c>
      <c r="U58" s="6"/>
      <c r="V58" s="17">
        <f t="shared" si="94"/>
        <v>17.940000000000001</v>
      </c>
      <c r="W58" s="6">
        <v>7.75</v>
      </c>
      <c r="X58" s="6">
        <f t="shared" si="110"/>
        <v>139.035</v>
      </c>
      <c r="Y58" s="6">
        <f t="shared" si="95"/>
        <v>139.035</v>
      </c>
      <c r="Z58" s="6"/>
      <c r="AA58" s="6">
        <f t="shared" si="96"/>
        <v>33.770000000000003</v>
      </c>
      <c r="AB58" s="17">
        <f t="shared" si="97"/>
        <v>256.96850000000001</v>
      </c>
      <c r="AC58" s="17">
        <f t="shared" si="98"/>
        <v>256.96850000000001</v>
      </c>
      <c r="AD58" s="17">
        <f t="shared" si="99"/>
        <v>0</v>
      </c>
      <c r="AE58" s="17">
        <f t="shared" si="100"/>
        <v>15.83</v>
      </c>
      <c r="AF58" s="6">
        <v>7.75</v>
      </c>
      <c r="AG58" s="6">
        <f t="shared" si="108"/>
        <v>122.6825</v>
      </c>
      <c r="AH58" s="6">
        <f t="shared" si="101"/>
        <v>122.6825</v>
      </c>
      <c r="AI58" s="6"/>
      <c r="AJ58" s="17">
        <f t="shared" si="102"/>
        <v>17.940000000000001</v>
      </c>
      <c r="AK58" s="6">
        <v>8.06</v>
      </c>
      <c r="AL58" s="6">
        <f t="shared" si="111"/>
        <v>144.59640000000002</v>
      </c>
      <c r="AM58" s="6">
        <f t="shared" si="103"/>
        <v>144.59640000000002</v>
      </c>
      <c r="AN58" s="6"/>
      <c r="AO58" s="6">
        <f t="shared" si="104"/>
        <v>33.770000000000003</v>
      </c>
      <c r="AP58" s="17">
        <f t="shared" si="105"/>
        <v>267.27890000000002</v>
      </c>
      <c r="AQ58" s="17">
        <f t="shared" si="105"/>
        <v>267.27890000000002</v>
      </c>
      <c r="AR58" s="17">
        <f t="shared" si="105"/>
        <v>0</v>
      </c>
    </row>
    <row r="59" spans="1:44" ht="31.2" hidden="1" x14ac:dyDescent="0.3">
      <c r="A59" s="15" t="s">
        <v>109</v>
      </c>
      <c r="B59" s="1" t="s">
        <v>20</v>
      </c>
      <c r="C59" s="6">
        <v>50.71</v>
      </c>
      <c r="D59" s="6">
        <v>7.15</v>
      </c>
      <c r="E59" s="6">
        <f t="shared" si="106"/>
        <v>362.57650000000001</v>
      </c>
      <c r="F59" s="6">
        <f t="shared" si="91"/>
        <v>362.57650000000001</v>
      </c>
      <c r="G59" s="6"/>
      <c r="H59" s="6">
        <v>56.04</v>
      </c>
      <c r="I59" s="6">
        <v>7.45</v>
      </c>
      <c r="J59" s="6">
        <f t="shared" si="109"/>
        <v>417.49799999999999</v>
      </c>
      <c r="K59" s="6">
        <f t="shared" si="92"/>
        <v>417.49799999999999</v>
      </c>
      <c r="L59" s="6"/>
      <c r="M59" s="6">
        <f t="shared" si="24"/>
        <v>106.75</v>
      </c>
      <c r="N59" s="17">
        <f t="shared" si="9"/>
        <v>780.07449999999994</v>
      </c>
      <c r="O59" s="17">
        <f t="shared" si="9"/>
        <v>780.07449999999994</v>
      </c>
      <c r="P59" s="17">
        <f t="shared" si="9"/>
        <v>0</v>
      </c>
      <c r="Q59" s="17">
        <f t="shared" si="10"/>
        <v>50.71</v>
      </c>
      <c r="R59" s="6">
        <v>7.45</v>
      </c>
      <c r="S59" s="6">
        <f t="shared" si="107"/>
        <v>377.78950000000003</v>
      </c>
      <c r="T59" s="6">
        <f t="shared" si="93"/>
        <v>377.78950000000003</v>
      </c>
      <c r="U59" s="6"/>
      <c r="V59" s="17">
        <f t="shared" si="94"/>
        <v>56.04</v>
      </c>
      <c r="W59" s="6">
        <v>7.75</v>
      </c>
      <c r="X59" s="6">
        <f t="shared" si="110"/>
        <v>434.31</v>
      </c>
      <c r="Y59" s="6">
        <f t="shared" si="95"/>
        <v>434.31</v>
      </c>
      <c r="Z59" s="6"/>
      <c r="AA59" s="6">
        <f t="shared" si="96"/>
        <v>106.75</v>
      </c>
      <c r="AB59" s="17">
        <f t="shared" si="97"/>
        <v>812.09950000000003</v>
      </c>
      <c r="AC59" s="17">
        <f t="shared" si="98"/>
        <v>812.09950000000003</v>
      </c>
      <c r="AD59" s="17">
        <f t="shared" si="99"/>
        <v>0</v>
      </c>
      <c r="AE59" s="17">
        <f t="shared" si="100"/>
        <v>50.71</v>
      </c>
      <c r="AF59" s="6">
        <v>7.75</v>
      </c>
      <c r="AG59" s="6">
        <f t="shared" si="108"/>
        <v>393.0025</v>
      </c>
      <c r="AH59" s="6">
        <f t="shared" si="101"/>
        <v>393.0025</v>
      </c>
      <c r="AI59" s="6"/>
      <c r="AJ59" s="17">
        <f t="shared" si="102"/>
        <v>56.04</v>
      </c>
      <c r="AK59" s="6">
        <v>8.06</v>
      </c>
      <c r="AL59" s="6">
        <f t="shared" si="111"/>
        <v>451.68240000000003</v>
      </c>
      <c r="AM59" s="6">
        <f t="shared" si="103"/>
        <v>451.68240000000003</v>
      </c>
      <c r="AN59" s="6"/>
      <c r="AO59" s="6">
        <f t="shared" si="104"/>
        <v>106.75</v>
      </c>
      <c r="AP59" s="17">
        <f t="shared" si="105"/>
        <v>844.68489999999997</v>
      </c>
      <c r="AQ59" s="17">
        <f t="shared" si="105"/>
        <v>844.68489999999997</v>
      </c>
      <c r="AR59" s="17">
        <f t="shared" si="105"/>
        <v>0</v>
      </c>
    </row>
    <row r="60" spans="1:44" ht="31.2" hidden="1" x14ac:dyDescent="0.3">
      <c r="A60" s="15" t="s">
        <v>110</v>
      </c>
      <c r="B60" s="1" t="s">
        <v>21</v>
      </c>
      <c r="C60" s="6">
        <v>85.07</v>
      </c>
      <c r="D60" s="6">
        <v>7.15</v>
      </c>
      <c r="E60" s="6">
        <f t="shared" si="106"/>
        <v>608.25049999999999</v>
      </c>
      <c r="F60" s="6">
        <f t="shared" si="91"/>
        <v>608.25049999999999</v>
      </c>
      <c r="G60" s="6"/>
      <c r="H60" s="6">
        <v>88.25</v>
      </c>
      <c r="I60" s="6">
        <v>7.45</v>
      </c>
      <c r="J60" s="6">
        <f t="shared" si="109"/>
        <v>657.46249999999998</v>
      </c>
      <c r="K60" s="6">
        <f t="shared" si="92"/>
        <v>657.46249999999998</v>
      </c>
      <c r="L60" s="6"/>
      <c r="M60" s="6">
        <f t="shared" si="24"/>
        <v>173.32</v>
      </c>
      <c r="N60" s="17">
        <f t="shared" si="9"/>
        <v>1265.713</v>
      </c>
      <c r="O60" s="17">
        <f t="shared" si="9"/>
        <v>1265.713</v>
      </c>
      <c r="P60" s="17">
        <f t="shared" si="9"/>
        <v>0</v>
      </c>
      <c r="Q60" s="17">
        <f t="shared" si="10"/>
        <v>85.07</v>
      </c>
      <c r="R60" s="6">
        <v>7.45</v>
      </c>
      <c r="S60" s="6">
        <f t="shared" si="107"/>
        <v>633.77149999999995</v>
      </c>
      <c r="T60" s="6">
        <f t="shared" si="93"/>
        <v>633.77149999999995</v>
      </c>
      <c r="U60" s="6"/>
      <c r="V60" s="17">
        <f t="shared" si="94"/>
        <v>88.25</v>
      </c>
      <c r="W60" s="6">
        <v>7.75</v>
      </c>
      <c r="X60" s="6">
        <f t="shared" si="110"/>
        <v>683.9375</v>
      </c>
      <c r="Y60" s="6">
        <f t="shared" si="95"/>
        <v>683.9375</v>
      </c>
      <c r="Z60" s="6"/>
      <c r="AA60" s="6">
        <f t="shared" si="96"/>
        <v>173.32</v>
      </c>
      <c r="AB60" s="17">
        <f t="shared" si="97"/>
        <v>1317.7089999999998</v>
      </c>
      <c r="AC60" s="17">
        <f t="shared" si="98"/>
        <v>1317.7089999999998</v>
      </c>
      <c r="AD60" s="17">
        <f t="shared" si="99"/>
        <v>0</v>
      </c>
      <c r="AE60" s="17">
        <f t="shared" si="100"/>
        <v>85.07</v>
      </c>
      <c r="AF60" s="6">
        <v>7.75</v>
      </c>
      <c r="AG60" s="6">
        <f t="shared" si="108"/>
        <v>659.2924999999999</v>
      </c>
      <c r="AH60" s="6">
        <f t="shared" si="101"/>
        <v>659.2924999999999</v>
      </c>
      <c r="AI60" s="6"/>
      <c r="AJ60" s="17">
        <f t="shared" si="102"/>
        <v>88.25</v>
      </c>
      <c r="AK60" s="6">
        <v>8.06</v>
      </c>
      <c r="AL60" s="6">
        <f t="shared" si="111"/>
        <v>711.29500000000007</v>
      </c>
      <c r="AM60" s="6">
        <f t="shared" si="103"/>
        <v>711.29500000000007</v>
      </c>
      <c r="AN60" s="6"/>
      <c r="AO60" s="6">
        <f t="shared" si="104"/>
        <v>173.32</v>
      </c>
      <c r="AP60" s="17">
        <f t="shared" si="105"/>
        <v>1370.5875000000001</v>
      </c>
      <c r="AQ60" s="17">
        <f t="shared" si="105"/>
        <v>1370.5875000000001</v>
      </c>
      <c r="AR60" s="17">
        <f t="shared" si="105"/>
        <v>0</v>
      </c>
    </row>
    <row r="61" spans="1:44" ht="31.2" hidden="1" x14ac:dyDescent="0.3">
      <c r="A61" s="15" t="s">
        <v>111</v>
      </c>
      <c r="B61" s="1" t="s">
        <v>22</v>
      </c>
      <c r="C61" s="6">
        <v>122.85</v>
      </c>
      <c r="D61" s="6">
        <v>7.15</v>
      </c>
      <c r="E61" s="6">
        <f t="shared" si="106"/>
        <v>878.37750000000005</v>
      </c>
      <c r="F61" s="6">
        <f t="shared" si="91"/>
        <v>878.37750000000005</v>
      </c>
      <c r="G61" s="6"/>
      <c r="H61" s="6">
        <v>142.87</v>
      </c>
      <c r="I61" s="6">
        <v>7.45</v>
      </c>
      <c r="J61" s="6">
        <f t="shared" si="109"/>
        <v>1064.3815</v>
      </c>
      <c r="K61" s="6">
        <f t="shared" si="92"/>
        <v>1064.3815</v>
      </c>
      <c r="L61" s="6"/>
      <c r="M61" s="6">
        <f t="shared" si="24"/>
        <v>265.72000000000003</v>
      </c>
      <c r="N61" s="17">
        <f t="shared" si="9"/>
        <v>1942.759</v>
      </c>
      <c r="O61" s="17">
        <f t="shared" si="9"/>
        <v>1942.759</v>
      </c>
      <c r="P61" s="17">
        <f t="shared" si="9"/>
        <v>0</v>
      </c>
      <c r="Q61" s="17">
        <f t="shared" si="10"/>
        <v>122.85</v>
      </c>
      <c r="R61" s="6">
        <v>7.45</v>
      </c>
      <c r="S61" s="6">
        <f t="shared" si="107"/>
        <v>915.23249999999996</v>
      </c>
      <c r="T61" s="6">
        <f t="shared" si="93"/>
        <v>915.23249999999996</v>
      </c>
      <c r="U61" s="6"/>
      <c r="V61" s="17">
        <f t="shared" si="94"/>
        <v>142.87</v>
      </c>
      <c r="W61" s="6">
        <v>7.75</v>
      </c>
      <c r="X61" s="6">
        <f t="shared" si="110"/>
        <v>1107.2425000000001</v>
      </c>
      <c r="Y61" s="6">
        <f t="shared" si="95"/>
        <v>1107.2425000000001</v>
      </c>
      <c r="Z61" s="6"/>
      <c r="AA61" s="6">
        <f t="shared" si="96"/>
        <v>265.72000000000003</v>
      </c>
      <c r="AB61" s="17">
        <f t="shared" si="97"/>
        <v>2022.4749999999999</v>
      </c>
      <c r="AC61" s="17">
        <f t="shared" si="98"/>
        <v>2022.4749999999999</v>
      </c>
      <c r="AD61" s="17">
        <f t="shared" si="99"/>
        <v>0</v>
      </c>
      <c r="AE61" s="17">
        <f t="shared" si="100"/>
        <v>122.85</v>
      </c>
      <c r="AF61" s="6">
        <v>7.75</v>
      </c>
      <c r="AG61" s="6">
        <f t="shared" si="108"/>
        <v>952.08749999999998</v>
      </c>
      <c r="AH61" s="6">
        <f t="shared" si="101"/>
        <v>952.08749999999998</v>
      </c>
      <c r="AI61" s="6"/>
      <c r="AJ61" s="17">
        <f t="shared" si="102"/>
        <v>142.87</v>
      </c>
      <c r="AK61" s="6">
        <v>8.06</v>
      </c>
      <c r="AL61" s="6">
        <f t="shared" si="111"/>
        <v>1151.5322000000001</v>
      </c>
      <c r="AM61" s="6">
        <f t="shared" si="103"/>
        <v>1151.5322000000001</v>
      </c>
      <c r="AN61" s="6"/>
      <c r="AO61" s="6">
        <f t="shared" si="104"/>
        <v>265.72000000000003</v>
      </c>
      <c r="AP61" s="17">
        <f t="shared" si="105"/>
        <v>2103.6197000000002</v>
      </c>
      <c r="AQ61" s="17">
        <f t="shared" si="105"/>
        <v>2103.6197000000002</v>
      </c>
      <c r="AR61" s="17">
        <f t="shared" si="105"/>
        <v>0</v>
      </c>
    </row>
    <row r="62" spans="1:44" ht="31.2" hidden="1" x14ac:dyDescent="0.3">
      <c r="A62" s="15" t="s">
        <v>112</v>
      </c>
      <c r="B62" s="1" t="s">
        <v>23</v>
      </c>
      <c r="C62" s="6">
        <v>98.31</v>
      </c>
      <c r="D62" s="6">
        <v>7.15</v>
      </c>
      <c r="E62" s="6">
        <f t="shared" si="106"/>
        <v>702.91650000000004</v>
      </c>
      <c r="F62" s="6">
        <f t="shared" si="91"/>
        <v>702.91650000000004</v>
      </c>
      <c r="G62" s="6"/>
      <c r="H62" s="6">
        <v>92.71</v>
      </c>
      <c r="I62" s="6">
        <v>7.45</v>
      </c>
      <c r="J62" s="6">
        <f t="shared" si="109"/>
        <v>690.68949999999995</v>
      </c>
      <c r="K62" s="6">
        <f t="shared" si="92"/>
        <v>690.68949999999995</v>
      </c>
      <c r="L62" s="6"/>
      <c r="M62" s="6">
        <f t="shared" si="24"/>
        <v>191.01999999999998</v>
      </c>
      <c r="N62" s="17">
        <f t="shared" si="9"/>
        <v>1393.606</v>
      </c>
      <c r="O62" s="17">
        <f t="shared" si="9"/>
        <v>1393.606</v>
      </c>
      <c r="P62" s="17">
        <f t="shared" si="9"/>
        <v>0</v>
      </c>
      <c r="Q62" s="17">
        <f t="shared" si="10"/>
        <v>98.31</v>
      </c>
      <c r="R62" s="6">
        <v>7.45</v>
      </c>
      <c r="S62" s="6">
        <f t="shared" si="107"/>
        <v>732.40949999999998</v>
      </c>
      <c r="T62" s="6">
        <f t="shared" si="93"/>
        <v>732.40949999999998</v>
      </c>
      <c r="U62" s="6"/>
      <c r="V62" s="17">
        <f t="shared" si="94"/>
        <v>92.71</v>
      </c>
      <c r="W62" s="6">
        <v>7.75</v>
      </c>
      <c r="X62" s="6">
        <f t="shared" si="110"/>
        <v>718.50249999999994</v>
      </c>
      <c r="Y62" s="6">
        <f t="shared" si="95"/>
        <v>718.50249999999994</v>
      </c>
      <c r="Z62" s="6"/>
      <c r="AA62" s="6">
        <f t="shared" si="96"/>
        <v>191.01999999999998</v>
      </c>
      <c r="AB62" s="17">
        <f t="shared" si="97"/>
        <v>1450.9119999999998</v>
      </c>
      <c r="AC62" s="17">
        <f t="shared" si="98"/>
        <v>1450.9119999999998</v>
      </c>
      <c r="AD62" s="17">
        <f t="shared" si="99"/>
        <v>0</v>
      </c>
      <c r="AE62" s="17">
        <f t="shared" si="100"/>
        <v>98.31</v>
      </c>
      <c r="AF62" s="6">
        <v>7.75</v>
      </c>
      <c r="AG62" s="6">
        <f t="shared" si="108"/>
        <v>761.90250000000003</v>
      </c>
      <c r="AH62" s="6">
        <f t="shared" si="101"/>
        <v>761.90250000000003</v>
      </c>
      <c r="AI62" s="6"/>
      <c r="AJ62" s="17">
        <f t="shared" si="102"/>
        <v>92.71</v>
      </c>
      <c r="AK62" s="6">
        <v>8.06</v>
      </c>
      <c r="AL62" s="6">
        <f t="shared" si="111"/>
        <v>747.24260000000004</v>
      </c>
      <c r="AM62" s="6">
        <f t="shared" si="103"/>
        <v>747.24260000000004</v>
      </c>
      <c r="AN62" s="6"/>
      <c r="AO62" s="6">
        <f t="shared" si="104"/>
        <v>191.01999999999998</v>
      </c>
      <c r="AP62" s="17">
        <f t="shared" si="105"/>
        <v>1509.1451000000002</v>
      </c>
      <c r="AQ62" s="17">
        <f t="shared" si="105"/>
        <v>1509.1451000000002</v>
      </c>
      <c r="AR62" s="17">
        <f t="shared" si="105"/>
        <v>0</v>
      </c>
    </row>
    <row r="63" spans="1:44" ht="31.2" hidden="1" x14ac:dyDescent="0.3">
      <c r="A63" s="15" t="s">
        <v>113</v>
      </c>
      <c r="B63" s="1" t="s">
        <v>178</v>
      </c>
      <c r="C63" s="6">
        <v>231.82</v>
      </c>
      <c r="D63" s="6">
        <v>7.15</v>
      </c>
      <c r="E63" s="6">
        <f t="shared" si="106"/>
        <v>1657.5129999999999</v>
      </c>
      <c r="F63" s="6">
        <f t="shared" si="91"/>
        <v>1657.5129999999999</v>
      </c>
      <c r="G63" s="6"/>
      <c r="H63" s="6">
        <v>226.56</v>
      </c>
      <c r="I63" s="6">
        <v>7.45</v>
      </c>
      <c r="J63" s="6">
        <f t="shared" si="109"/>
        <v>1687.8720000000001</v>
      </c>
      <c r="K63" s="6">
        <f t="shared" si="92"/>
        <v>1687.8720000000001</v>
      </c>
      <c r="L63" s="6"/>
      <c r="M63" s="6">
        <f t="shared" si="24"/>
        <v>458.38</v>
      </c>
      <c r="N63" s="17">
        <f t="shared" si="9"/>
        <v>3345.3850000000002</v>
      </c>
      <c r="O63" s="17">
        <f t="shared" si="9"/>
        <v>3345.3850000000002</v>
      </c>
      <c r="P63" s="17">
        <f t="shared" si="9"/>
        <v>0</v>
      </c>
      <c r="Q63" s="17">
        <f t="shared" si="10"/>
        <v>231.82</v>
      </c>
      <c r="R63" s="6">
        <v>7.45</v>
      </c>
      <c r="S63" s="6">
        <f t="shared" si="107"/>
        <v>1727.059</v>
      </c>
      <c r="T63" s="6">
        <f t="shared" si="93"/>
        <v>1727.059</v>
      </c>
      <c r="U63" s="6"/>
      <c r="V63" s="17">
        <f t="shared" si="94"/>
        <v>226.56</v>
      </c>
      <c r="W63" s="6">
        <v>7.75</v>
      </c>
      <c r="X63" s="6">
        <f t="shared" si="110"/>
        <v>1755.84</v>
      </c>
      <c r="Y63" s="6">
        <f t="shared" si="95"/>
        <v>1755.84</v>
      </c>
      <c r="Z63" s="6"/>
      <c r="AA63" s="6">
        <f t="shared" si="96"/>
        <v>458.38</v>
      </c>
      <c r="AB63" s="17">
        <f t="shared" si="97"/>
        <v>3482.8989999999999</v>
      </c>
      <c r="AC63" s="17">
        <f t="shared" si="98"/>
        <v>3482.8989999999999</v>
      </c>
      <c r="AD63" s="17">
        <f t="shared" si="99"/>
        <v>0</v>
      </c>
      <c r="AE63" s="17">
        <f t="shared" si="100"/>
        <v>231.82</v>
      </c>
      <c r="AF63" s="6">
        <v>7.75</v>
      </c>
      <c r="AG63" s="6">
        <f t="shared" si="108"/>
        <v>1796.605</v>
      </c>
      <c r="AH63" s="6">
        <f t="shared" si="101"/>
        <v>1796.605</v>
      </c>
      <c r="AI63" s="6"/>
      <c r="AJ63" s="17">
        <f t="shared" si="102"/>
        <v>226.56</v>
      </c>
      <c r="AK63" s="6">
        <v>8.06</v>
      </c>
      <c r="AL63" s="6">
        <f t="shared" si="111"/>
        <v>1826.0736000000002</v>
      </c>
      <c r="AM63" s="6">
        <f t="shared" si="103"/>
        <v>1826.0736000000002</v>
      </c>
      <c r="AN63" s="6"/>
      <c r="AO63" s="6">
        <f t="shared" si="104"/>
        <v>458.38</v>
      </c>
      <c r="AP63" s="17">
        <f t="shared" si="105"/>
        <v>3622.6786000000002</v>
      </c>
      <c r="AQ63" s="17">
        <f t="shared" si="105"/>
        <v>3622.6786000000002</v>
      </c>
      <c r="AR63" s="17">
        <f t="shared" si="105"/>
        <v>0</v>
      </c>
    </row>
    <row r="64" spans="1:44" ht="31.2" hidden="1" x14ac:dyDescent="0.3">
      <c r="A64" s="15" t="s">
        <v>114</v>
      </c>
      <c r="B64" s="1" t="s">
        <v>167</v>
      </c>
      <c r="C64" s="6">
        <v>49.66</v>
      </c>
      <c r="D64" s="6">
        <v>7.15</v>
      </c>
      <c r="E64" s="6">
        <f t="shared" si="106"/>
        <v>355.06900000000002</v>
      </c>
      <c r="F64" s="6">
        <f t="shared" si="91"/>
        <v>355.06900000000002</v>
      </c>
      <c r="G64" s="6"/>
      <c r="H64" s="6">
        <v>61.8</v>
      </c>
      <c r="I64" s="6">
        <v>7.45</v>
      </c>
      <c r="J64" s="6">
        <f t="shared" si="109"/>
        <v>460.40999999999997</v>
      </c>
      <c r="K64" s="6">
        <f t="shared" si="92"/>
        <v>460.40999999999997</v>
      </c>
      <c r="L64" s="6"/>
      <c r="M64" s="6">
        <f t="shared" si="24"/>
        <v>111.46</v>
      </c>
      <c r="N64" s="17">
        <f t="shared" si="9"/>
        <v>815.47900000000004</v>
      </c>
      <c r="O64" s="17">
        <f t="shared" si="9"/>
        <v>815.47900000000004</v>
      </c>
      <c r="P64" s="17">
        <f t="shared" si="9"/>
        <v>0</v>
      </c>
      <c r="Q64" s="17">
        <f t="shared" si="10"/>
        <v>49.66</v>
      </c>
      <c r="R64" s="6">
        <v>7.45</v>
      </c>
      <c r="S64" s="6">
        <f t="shared" si="107"/>
        <v>369.96699999999998</v>
      </c>
      <c r="T64" s="6">
        <f t="shared" si="93"/>
        <v>369.96699999999998</v>
      </c>
      <c r="U64" s="6"/>
      <c r="V64" s="17">
        <f t="shared" si="94"/>
        <v>61.8</v>
      </c>
      <c r="W64" s="6">
        <v>7.75</v>
      </c>
      <c r="X64" s="6">
        <f t="shared" si="110"/>
        <v>478.95</v>
      </c>
      <c r="Y64" s="6">
        <f t="shared" si="95"/>
        <v>478.95</v>
      </c>
      <c r="Z64" s="6"/>
      <c r="AA64" s="6">
        <f t="shared" si="96"/>
        <v>111.46</v>
      </c>
      <c r="AB64" s="17">
        <f t="shared" si="97"/>
        <v>848.91699999999992</v>
      </c>
      <c r="AC64" s="17">
        <f t="shared" si="98"/>
        <v>848.91699999999992</v>
      </c>
      <c r="AD64" s="17">
        <f t="shared" si="99"/>
        <v>0</v>
      </c>
      <c r="AE64" s="17">
        <f t="shared" si="100"/>
        <v>49.66</v>
      </c>
      <c r="AF64" s="6">
        <v>7.75</v>
      </c>
      <c r="AG64" s="6">
        <f t="shared" si="108"/>
        <v>384.86499999999995</v>
      </c>
      <c r="AH64" s="6">
        <f t="shared" si="101"/>
        <v>384.86499999999995</v>
      </c>
      <c r="AI64" s="6"/>
      <c r="AJ64" s="17">
        <f t="shared" si="102"/>
        <v>61.8</v>
      </c>
      <c r="AK64" s="6">
        <v>8.06</v>
      </c>
      <c r="AL64" s="6">
        <f t="shared" si="111"/>
        <v>498.108</v>
      </c>
      <c r="AM64" s="6">
        <f t="shared" si="103"/>
        <v>498.108</v>
      </c>
      <c r="AN64" s="6"/>
      <c r="AO64" s="6">
        <f t="shared" si="104"/>
        <v>111.46</v>
      </c>
      <c r="AP64" s="17">
        <f t="shared" si="105"/>
        <v>882.97299999999996</v>
      </c>
      <c r="AQ64" s="17">
        <f t="shared" si="105"/>
        <v>882.97299999999996</v>
      </c>
      <c r="AR64" s="17">
        <f t="shared" si="105"/>
        <v>0</v>
      </c>
    </row>
    <row r="65" spans="1:44" ht="31.2" hidden="1" x14ac:dyDescent="0.3">
      <c r="A65" s="15" t="s">
        <v>115</v>
      </c>
      <c r="B65" s="1" t="s">
        <v>168</v>
      </c>
      <c r="C65" s="6">
        <v>36.94</v>
      </c>
      <c r="D65" s="6">
        <v>7.15</v>
      </c>
      <c r="E65" s="6">
        <f t="shared" si="106"/>
        <v>264.12099999999998</v>
      </c>
      <c r="F65" s="6">
        <f t="shared" si="91"/>
        <v>264.12099999999998</v>
      </c>
      <c r="G65" s="6"/>
      <c r="H65" s="6">
        <v>33.94</v>
      </c>
      <c r="I65" s="6">
        <v>7.45</v>
      </c>
      <c r="J65" s="6">
        <f t="shared" si="109"/>
        <v>252.85299999999998</v>
      </c>
      <c r="K65" s="6">
        <f t="shared" si="92"/>
        <v>252.85299999999998</v>
      </c>
      <c r="L65" s="6"/>
      <c r="M65" s="6">
        <f t="shared" si="24"/>
        <v>70.88</v>
      </c>
      <c r="N65" s="17">
        <f t="shared" si="9"/>
        <v>516.97399999999993</v>
      </c>
      <c r="O65" s="17">
        <f t="shared" si="9"/>
        <v>516.97399999999993</v>
      </c>
      <c r="P65" s="17">
        <f t="shared" si="9"/>
        <v>0</v>
      </c>
      <c r="Q65" s="17">
        <f t="shared" si="10"/>
        <v>36.94</v>
      </c>
      <c r="R65" s="6">
        <v>7.45</v>
      </c>
      <c r="S65" s="6">
        <f t="shared" si="107"/>
        <v>275.20299999999997</v>
      </c>
      <c r="T65" s="6">
        <f t="shared" si="93"/>
        <v>275.20299999999997</v>
      </c>
      <c r="U65" s="6"/>
      <c r="V65" s="17">
        <f t="shared" si="94"/>
        <v>33.94</v>
      </c>
      <c r="W65" s="6">
        <v>7.75</v>
      </c>
      <c r="X65" s="6">
        <f t="shared" si="110"/>
        <v>263.03499999999997</v>
      </c>
      <c r="Y65" s="6">
        <f t="shared" si="95"/>
        <v>263.03499999999997</v>
      </c>
      <c r="Z65" s="6"/>
      <c r="AA65" s="6">
        <f t="shared" si="96"/>
        <v>70.88</v>
      </c>
      <c r="AB65" s="17">
        <f t="shared" si="97"/>
        <v>538.23799999999994</v>
      </c>
      <c r="AC65" s="17">
        <f t="shared" si="98"/>
        <v>538.23799999999994</v>
      </c>
      <c r="AD65" s="17">
        <f t="shared" si="99"/>
        <v>0</v>
      </c>
      <c r="AE65" s="17">
        <f t="shared" si="100"/>
        <v>36.94</v>
      </c>
      <c r="AF65" s="6">
        <v>7.75</v>
      </c>
      <c r="AG65" s="6">
        <f t="shared" si="108"/>
        <v>286.28499999999997</v>
      </c>
      <c r="AH65" s="6">
        <f t="shared" si="101"/>
        <v>286.28499999999997</v>
      </c>
      <c r="AI65" s="6"/>
      <c r="AJ65" s="17">
        <f t="shared" si="102"/>
        <v>33.94</v>
      </c>
      <c r="AK65" s="6">
        <v>8.06</v>
      </c>
      <c r="AL65" s="6">
        <f t="shared" si="111"/>
        <v>273.5564</v>
      </c>
      <c r="AM65" s="6">
        <f t="shared" si="103"/>
        <v>273.5564</v>
      </c>
      <c r="AN65" s="6"/>
      <c r="AO65" s="6">
        <f t="shared" si="104"/>
        <v>70.88</v>
      </c>
      <c r="AP65" s="17">
        <f t="shared" si="105"/>
        <v>559.84140000000002</v>
      </c>
      <c r="AQ65" s="17">
        <f t="shared" si="105"/>
        <v>559.84140000000002</v>
      </c>
      <c r="AR65" s="17">
        <f t="shared" si="105"/>
        <v>0</v>
      </c>
    </row>
    <row r="66" spans="1:44" ht="31.2" hidden="1" x14ac:dyDescent="0.3">
      <c r="A66" s="15" t="s">
        <v>116</v>
      </c>
      <c r="B66" s="2" t="s">
        <v>65</v>
      </c>
      <c r="C66" s="6">
        <f>302.89+10.3</f>
        <v>313.19</v>
      </c>
      <c r="D66" s="6">
        <v>7.15</v>
      </c>
      <c r="E66" s="6">
        <f t="shared" si="106"/>
        <v>2239.3085000000001</v>
      </c>
      <c r="F66" s="6">
        <f t="shared" si="91"/>
        <v>2239.3085000000001</v>
      </c>
      <c r="G66" s="6"/>
      <c r="H66" s="6">
        <f>334.03+10.3</f>
        <v>344.33</v>
      </c>
      <c r="I66" s="6">
        <v>7.45</v>
      </c>
      <c r="J66" s="6">
        <f t="shared" si="109"/>
        <v>2565.2584999999999</v>
      </c>
      <c r="K66" s="6">
        <f t="shared" si="92"/>
        <v>2565.2584999999999</v>
      </c>
      <c r="L66" s="6"/>
      <c r="M66" s="6">
        <f t="shared" si="24"/>
        <v>657.52</v>
      </c>
      <c r="N66" s="17">
        <f t="shared" si="9"/>
        <v>4804.567</v>
      </c>
      <c r="O66" s="17">
        <f t="shared" si="9"/>
        <v>4804.567</v>
      </c>
      <c r="P66" s="17">
        <f t="shared" si="9"/>
        <v>0</v>
      </c>
      <c r="Q66" s="17">
        <f t="shared" si="10"/>
        <v>313.19</v>
      </c>
      <c r="R66" s="6">
        <v>7.45</v>
      </c>
      <c r="S66" s="6">
        <f t="shared" si="107"/>
        <v>2333.2655</v>
      </c>
      <c r="T66" s="6">
        <f t="shared" si="93"/>
        <v>2333.2655</v>
      </c>
      <c r="U66" s="6"/>
      <c r="V66" s="17">
        <f t="shared" si="94"/>
        <v>344.33</v>
      </c>
      <c r="W66" s="6">
        <v>7.75</v>
      </c>
      <c r="X66" s="6">
        <f t="shared" si="110"/>
        <v>2668.5574999999999</v>
      </c>
      <c r="Y66" s="6">
        <f t="shared" si="95"/>
        <v>2668.5574999999999</v>
      </c>
      <c r="Z66" s="6"/>
      <c r="AA66" s="6">
        <f t="shared" si="96"/>
        <v>657.52</v>
      </c>
      <c r="AB66" s="17">
        <f t="shared" si="97"/>
        <v>5001.8230000000003</v>
      </c>
      <c r="AC66" s="17">
        <f t="shared" si="98"/>
        <v>5001.8230000000003</v>
      </c>
      <c r="AD66" s="17">
        <f t="shared" si="99"/>
        <v>0</v>
      </c>
      <c r="AE66" s="17">
        <f t="shared" si="100"/>
        <v>313.19</v>
      </c>
      <c r="AF66" s="6">
        <v>7.75</v>
      </c>
      <c r="AG66" s="6">
        <f t="shared" si="108"/>
        <v>2427.2224999999999</v>
      </c>
      <c r="AH66" s="6">
        <f t="shared" si="101"/>
        <v>2427.2224999999999</v>
      </c>
      <c r="AI66" s="6"/>
      <c r="AJ66" s="17">
        <f t="shared" si="102"/>
        <v>344.33</v>
      </c>
      <c r="AK66" s="6">
        <v>8.06</v>
      </c>
      <c r="AL66" s="6">
        <f t="shared" si="111"/>
        <v>2775.2998000000002</v>
      </c>
      <c r="AM66" s="6">
        <f t="shared" si="103"/>
        <v>2775.2998000000002</v>
      </c>
      <c r="AN66" s="6"/>
      <c r="AO66" s="6">
        <f t="shared" si="104"/>
        <v>657.52</v>
      </c>
      <c r="AP66" s="17">
        <f t="shared" si="105"/>
        <v>5202.5223000000005</v>
      </c>
      <c r="AQ66" s="17">
        <f t="shared" si="105"/>
        <v>5202.5223000000005</v>
      </c>
      <c r="AR66" s="17">
        <f t="shared" si="105"/>
        <v>0</v>
      </c>
    </row>
    <row r="67" spans="1:44" s="21" customFormat="1" hidden="1" x14ac:dyDescent="0.3">
      <c r="A67" s="14" t="s">
        <v>117</v>
      </c>
      <c r="B67" s="8" t="s">
        <v>25</v>
      </c>
      <c r="C67" s="5">
        <f>SUM(C68:C87)</f>
        <v>1363.7499999999998</v>
      </c>
      <c r="D67" s="5"/>
      <c r="E67" s="5">
        <f>SUM(E68:E87)</f>
        <v>9750.8125</v>
      </c>
      <c r="F67" s="5">
        <f>SUM(F68:F87)</f>
        <v>9680.4564999999984</v>
      </c>
      <c r="G67" s="5">
        <f>SUM(G68:G87)</f>
        <v>70.356000000000009</v>
      </c>
      <c r="H67" s="5">
        <f>SUM(H68:H87)</f>
        <v>1003.8</v>
      </c>
      <c r="I67" s="5"/>
      <c r="J67" s="5">
        <f t="shared" ref="J67:Q67" si="112">SUM(J68:J87)</f>
        <v>7478.3099999999995</v>
      </c>
      <c r="K67" s="5">
        <f t="shared" si="112"/>
        <v>7405.0019999999995</v>
      </c>
      <c r="L67" s="5">
        <f t="shared" si="112"/>
        <v>73.307999999999993</v>
      </c>
      <c r="M67" s="5">
        <f t="shared" si="112"/>
        <v>2367.5500000000002</v>
      </c>
      <c r="N67" s="5">
        <f t="shared" si="112"/>
        <v>17229.122500000001</v>
      </c>
      <c r="O67" s="5">
        <f t="shared" si="112"/>
        <v>17085.458500000001</v>
      </c>
      <c r="P67" s="5">
        <f t="shared" si="112"/>
        <v>143.66399999999999</v>
      </c>
      <c r="Q67" s="5">
        <f t="shared" si="112"/>
        <v>1363.7499999999998</v>
      </c>
      <c r="R67" s="5"/>
      <c r="S67" s="5">
        <f>SUM(S68:S87)</f>
        <v>10159.937500000002</v>
      </c>
      <c r="T67" s="5">
        <f>SUM(T68:T87)</f>
        <v>10086.629500000003</v>
      </c>
      <c r="U67" s="5">
        <f>SUM(U68:U87)</f>
        <v>73.307999999999993</v>
      </c>
      <c r="V67" s="5">
        <f>SUM(V68:V87)</f>
        <v>1003.8</v>
      </c>
      <c r="W67" s="5"/>
      <c r="X67" s="5">
        <f t="shared" ref="X67:AE67" si="113">SUM(X68:X87)</f>
        <v>7779.45</v>
      </c>
      <c r="Y67" s="5">
        <f t="shared" si="113"/>
        <v>7703.19</v>
      </c>
      <c r="Z67" s="5">
        <f t="shared" si="113"/>
        <v>76.260000000000005</v>
      </c>
      <c r="AA67" s="5">
        <f t="shared" si="113"/>
        <v>2367.5500000000002</v>
      </c>
      <c r="AB67" s="5">
        <f t="shared" si="113"/>
        <v>17939.387500000001</v>
      </c>
      <c r="AC67" s="5">
        <f t="shared" si="113"/>
        <v>17789.819500000001</v>
      </c>
      <c r="AD67" s="5">
        <f t="shared" si="113"/>
        <v>149.56799999999998</v>
      </c>
      <c r="AE67" s="5">
        <f t="shared" si="113"/>
        <v>1363.7499999999998</v>
      </c>
      <c r="AF67" s="5"/>
      <c r="AG67" s="5">
        <f>SUM(AG68:AG87)</f>
        <v>10569.0625</v>
      </c>
      <c r="AH67" s="5">
        <f>SUM(AH68:AH87)</f>
        <v>10492.8025</v>
      </c>
      <c r="AI67" s="5">
        <f>SUM(AI68:AI87)</f>
        <v>76.260000000000005</v>
      </c>
      <c r="AJ67" s="5">
        <f>SUM(AJ68:AJ87)</f>
        <v>1003.8</v>
      </c>
      <c r="AK67" s="5"/>
      <c r="AL67" s="5">
        <f t="shared" ref="AL67:AR67" si="114">SUM(AL68:AL87)</f>
        <v>8090.6279999999997</v>
      </c>
      <c r="AM67" s="5">
        <f t="shared" si="114"/>
        <v>8011.3176000000003</v>
      </c>
      <c r="AN67" s="5">
        <f t="shared" si="114"/>
        <v>79.310400000000001</v>
      </c>
      <c r="AO67" s="5">
        <f t="shared" si="114"/>
        <v>2367.5500000000002</v>
      </c>
      <c r="AP67" s="5">
        <f t="shared" si="114"/>
        <v>18659.690500000001</v>
      </c>
      <c r="AQ67" s="5">
        <f t="shared" si="114"/>
        <v>18504.120100000004</v>
      </c>
      <c r="AR67" s="5">
        <f t="shared" si="114"/>
        <v>155.57040000000001</v>
      </c>
    </row>
    <row r="68" spans="1:44" ht="31.2" hidden="1" x14ac:dyDescent="0.3">
      <c r="A68" s="15" t="s">
        <v>118</v>
      </c>
      <c r="B68" s="2" t="s">
        <v>34</v>
      </c>
      <c r="C68" s="6">
        <v>65.62</v>
      </c>
      <c r="D68" s="6">
        <v>7.15</v>
      </c>
      <c r="E68" s="6">
        <f>C68*D68</f>
        <v>469.18300000000005</v>
      </c>
      <c r="F68" s="6">
        <f>E68-G68</f>
        <v>469.18300000000005</v>
      </c>
      <c r="G68" s="6"/>
      <c r="H68" s="6">
        <v>61.35</v>
      </c>
      <c r="I68" s="6">
        <v>7.45</v>
      </c>
      <c r="J68" s="6">
        <f>H68*I68</f>
        <v>457.0575</v>
      </c>
      <c r="K68" s="6">
        <f>J68-L68</f>
        <v>457.0575</v>
      </c>
      <c r="L68" s="6"/>
      <c r="M68" s="6">
        <f>C68+H68</f>
        <v>126.97</v>
      </c>
      <c r="N68" s="17">
        <f>E68+J68</f>
        <v>926.24050000000011</v>
      </c>
      <c r="O68" s="17">
        <f>F68+K68</f>
        <v>926.24050000000011</v>
      </c>
      <c r="P68" s="17">
        <f>G68+L68</f>
        <v>0</v>
      </c>
      <c r="Q68" s="17">
        <f>C68</f>
        <v>65.62</v>
      </c>
      <c r="R68" s="6">
        <v>7.45</v>
      </c>
      <c r="S68" s="6">
        <f>Q68*R68</f>
        <v>488.86900000000003</v>
      </c>
      <c r="T68" s="6">
        <f>S68-U68</f>
        <v>488.86900000000003</v>
      </c>
      <c r="U68" s="6"/>
      <c r="V68" s="17">
        <f>H68</f>
        <v>61.35</v>
      </c>
      <c r="W68" s="6">
        <v>7.75</v>
      </c>
      <c r="X68" s="6">
        <f>V68*W68</f>
        <v>475.46250000000003</v>
      </c>
      <c r="Y68" s="6">
        <f>X68-Z68</f>
        <v>475.46250000000003</v>
      </c>
      <c r="Z68" s="6"/>
      <c r="AA68" s="6">
        <f t="shared" ref="AA68:AA87" si="115">Q68+V68</f>
        <v>126.97</v>
      </c>
      <c r="AB68" s="17">
        <f t="shared" ref="AB68:AB87" si="116">S68+X68</f>
        <v>964.33150000000001</v>
      </c>
      <c r="AC68" s="17">
        <f t="shared" ref="AC68:AC87" si="117">T68+Y68</f>
        <v>964.33150000000001</v>
      </c>
      <c r="AD68" s="17">
        <f t="shared" ref="AD68:AD87" si="118">U68+Z68</f>
        <v>0</v>
      </c>
      <c r="AE68" s="17">
        <f t="shared" ref="AE68:AE87" si="119">Q68</f>
        <v>65.62</v>
      </c>
      <c r="AF68" s="6">
        <v>7.75</v>
      </c>
      <c r="AG68" s="6">
        <f>AE68*AF68</f>
        <v>508.55500000000006</v>
      </c>
      <c r="AH68" s="6">
        <f>AG68-AI68</f>
        <v>508.55500000000006</v>
      </c>
      <c r="AI68" s="6"/>
      <c r="AJ68" s="17">
        <f t="shared" ref="AJ68:AJ87" si="120">V68</f>
        <v>61.35</v>
      </c>
      <c r="AK68" s="6">
        <v>8.06</v>
      </c>
      <c r="AL68" s="6">
        <f>AJ68*AK68</f>
        <v>494.48100000000005</v>
      </c>
      <c r="AM68" s="6">
        <f>AL68-AN68</f>
        <v>494.48100000000005</v>
      </c>
      <c r="AN68" s="6"/>
      <c r="AO68" s="6">
        <f>AE68+AJ68</f>
        <v>126.97</v>
      </c>
      <c r="AP68" s="17">
        <f>AG68+AL68</f>
        <v>1003.0360000000001</v>
      </c>
      <c r="AQ68" s="17">
        <f>AH68+AM68</f>
        <v>1003.0360000000001</v>
      </c>
      <c r="AR68" s="17">
        <f>AI68+AN68</f>
        <v>0</v>
      </c>
    </row>
    <row r="69" spans="1:44" ht="31.2" hidden="1" x14ac:dyDescent="0.3">
      <c r="A69" s="15" t="s">
        <v>119</v>
      </c>
      <c r="B69" s="2" t="s">
        <v>169</v>
      </c>
      <c r="C69" s="6">
        <v>62.71</v>
      </c>
      <c r="D69" s="6">
        <v>7.15</v>
      </c>
      <c r="E69" s="6">
        <f t="shared" si="106"/>
        <v>448.37650000000002</v>
      </c>
      <c r="F69" s="6">
        <f t="shared" ref="F69:F87" si="121">E69-G69</f>
        <v>448.37650000000002</v>
      </c>
      <c r="G69" s="6"/>
      <c r="H69" s="6">
        <v>51.94</v>
      </c>
      <c r="I69" s="6">
        <v>7.45</v>
      </c>
      <c r="J69" s="6">
        <f t="shared" si="109"/>
        <v>386.95299999999997</v>
      </c>
      <c r="K69" s="6">
        <f t="shared" ref="K69:K87" si="122">J69-L69</f>
        <v>386.95299999999997</v>
      </c>
      <c r="L69" s="6"/>
      <c r="M69" s="6">
        <f t="shared" si="24"/>
        <v>114.65</v>
      </c>
      <c r="N69" s="17">
        <f t="shared" si="9"/>
        <v>835.32950000000005</v>
      </c>
      <c r="O69" s="17">
        <f t="shared" si="9"/>
        <v>835.32950000000005</v>
      </c>
      <c r="P69" s="17">
        <f t="shared" si="9"/>
        <v>0</v>
      </c>
      <c r="Q69" s="17">
        <f t="shared" si="10"/>
        <v>62.71</v>
      </c>
      <c r="R69" s="6">
        <v>7.45</v>
      </c>
      <c r="S69" s="6">
        <f t="shared" ref="S69:S87" si="123">Q69*R69</f>
        <v>467.18950000000001</v>
      </c>
      <c r="T69" s="6">
        <f t="shared" ref="T69:T87" si="124">S69-U69</f>
        <v>467.18950000000001</v>
      </c>
      <c r="U69" s="6"/>
      <c r="V69" s="17">
        <f t="shared" ref="V69:V87" si="125">H69</f>
        <v>51.94</v>
      </c>
      <c r="W69" s="6">
        <v>7.75</v>
      </c>
      <c r="X69" s="6">
        <f t="shared" ref="X69:X87" si="126">V69*W69</f>
        <v>402.53499999999997</v>
      </c>
      <c r="Y69" s="6">
        <f t="shared" ref="Y69:Y87" si="127">X69-Z69</f>
        <v>402.53499999999997</v>
      </c>
      <c r="Z69" s="6"/>
      <c r="AA69" s="6">
        <f t="shared" si="115"/>
        <v>114.65</v>
      </c>
      <c r="AB69" s="17">
        <f t="shared" si="116"/>
        <v>869.72450000000003</v>
      </c>
      <c r="AC69" s="17">
        <f t="shared" si="117"/>
        <v>869.72450000000003</v>
      </c>
      <c r="AD69" s="17">
        <f t="shared" si="118"/>
        <v>0</v>
      </c>
      <c r="AE69" s="17">
        <f t="shared" si="119"/>
        <v>62.71</v>
      </c>
      <c r="AF69" s="6">
        <v>7.75</v>
      </c>
      <c r="AG69" s="6">
        <f t="shared" ref="AG69:AG87" si="128">AE69*AF69</f>
        <v>486.0025</v>
      </c>
      <c r="AH69" s="6">
        <f t="shared" ref="AH69:AH87" si="129">AG69-AI69</f>
        <v>486.0025</v>
      </c>
      <c r="AI69" s="6"/>
      <c r="AJ69" s="17">
        <f t="shared" si="120"/>
        <v>51.94</v>
      </c>
      <c r="AK69" s="6">
        <v>8.06</v>
      </c>
      <c r="AL69" s="6">
        <f t="shared" ref="AL69:AL87" si="130">AJ69*AK69</f>
        <v>418.63639999999998</v>
      </c>
      <c r="AM69" s="6">
        <f t="shared" ref="AM69:AM87" si="131">AL69-AN69</f>
        <v>418.63639999999998</v>
      </c>
      <c r="AN69" s="6"/>
      <c r="AO69" s="6">
        <f t="shared" ref="AO69:AO87" si="132">AE69+AJ69</f>
        <v>114.65</v>
      </c>
      <c r="AP69" s="17">
        <f t="shared" ref="AP69:AR87" si="133">AG69+AL69</f>
        <v>904.63889999999992</v>
      </c>
      <c r="AQ69" s="17">
        <f t="shared" si="133"/>
        <v>904.63889999999992</v>
      </c>
      <c r="AR69" s="17">
        <f t="shared" si="133"/>
        <v>0</v>
      </c>
    </row>
    <row r="70" spans="1:44" ht="31.2" hidden="1" x14ac:dyDescent="0.3">
      <c r="A70" s="15" t="s">
        <v>120</v>
      </c>
      <c r="B70" s="2" t="s">
        <v>35</v>
      </c>
      <c r="C70" s="6">
        <v>71.67</v>
      </c>
      <c r="D70" s="6">
        <v>7.15</v>
      </c>
      <c r="E70" s="6">
        <f>C70*D70</f>
        <v>512.44050000000004</v>
      </c>
      <c r="F70" s="6">
        <f>E70-G70</f>
        <v>512.44050000000004</v>
      </c>
      <c r="G70" s="6"/>
      <c r="H70" s="6">
        <v>64.739999999999995</v>
      </c>
      <c r="I70" s="6">
        <v>7.45</v>
      </c>
      <c r="J70" s="6">
        <f>H70*I70</f>
        <v>482.31299999999999</v>
      </c>
      <c r="K70" s="6">
        <f>J70-L70</f>
        <v>482.31299999999999</v>
      </c>
      <c r="L70" s="6"/>
      <c r="M70" s="6">
        <f>C70+H70</f>
        <v>136.41</v>
      </c>
      <c r="N70" s="17">
        <f>E70+J70</f>
        <v>994.75350000000003</v>
      </c>
      <c r="O70" s="17">
        <f>F70+K70</f>
        <v>994.75350000000003</v>
      </c>
      <c r="P70" s="17">
        <f>G70+L70</f>
        <v>0</v>
      </c>
      <c r="Q70" s="17">
        <f>C70</f>
        <v>71.67</v>
      </c>
      <c r="R70" s="6">
        <v>7.45</v>
      </c>
      <c r="S70" s="6">
        <f>Q70*R70</f>
        <v>533.94150000000002</v>
      </c>
      <c r="T70" s="6">
        <f>S70-U70</f>
        <v>533.94150000000002</v>
      </c>
      <c r="U70" s="6"/>
      <c r="V70" s="17">
        <f>H70</f>
        <v>64.739999999999995</v>
      </c>
      <c r="W70" s="6">
        <v>7.75</v>
      </c>
      <c r="X70" s="6">
        <f>V70*W70</f>
        <v>501.73499999999996</v>
      </c>
      <c r="Y70" s="6">
        <f>X70-Z70</f>
        <v>501.73499999999996</v>
      </c>
      <c r="Z70" s="6"/>
      <c r="AA70" s="6">
        <f t="shared" si="115"/>
        <v>136.41</v>
      </c>
      <c r="AB70" s="17">
        <f t="shared" si="116"/>
        <v>1035.6765</v>
      </c>
      <c r="AC70" s="17">
        <f t="shared" si="117"/>
        <v>1035.6765</v>
      </c>
      <c r="AD70" s="17">
        <f t="shared" si="118"/>
        <v>0</v>
      </c>
      <c r="AE70" s="17">
        <f t="shared" si="119"/>
        <v>71.67</v>
      </c>
      <c r="AF70" s="6">
        <v>7.75</v>
      </c>
      <c r="AG70" s="6">
        <f>AE70*AF70</f>
        <v>555.4425</v>
      </c>
      <c r="AH70" s="6">
        <f>AG70-AI70</f>
        <v>555.4425</v>
      </c>
      <c r="AI70" s="6"/>
      <c r="AJ70" s="17">
        <f t="shared" si="120"/>
        <v>64.739999999999995</v>
      </c>
      <c r="AK70" s="6">
        <v>8.06</v>
      </c>
      <c r="AL70" s="6">
        <f>AJ70*AK70</f>
        <v>521.80439999999999</v>
      </c>
      <c r="AM70" s="6">
        <f>AL70-AN70</f>
        <v>521.80439999999999</v>
      </c>
      <c r="AN70" s="6"/>
      <c r="AO70" s="6">
        <f>AE70+AJ70</f>
        <v>136.41</v>
      </c>
      <c r="AP70" s="17">
        <f>AG70+AL70</f>
        <v>1077.2469000000001</v>
      </c>
      <c r="AQ70" s="17">
        <f>AH70+AM70</f>
        <v>1077.2469000000001</v>
      </c>
      <c r="AR70" s="17">
        <f>AI70+AN70</f>
        <v>0</v>
      </c>
    </row>
    <row r="71" spans="1:44" ht="31.2" hidden="1" x14ac:dyDescent="0.3">
      <c r="A71" s="15" t="s">
        <v>121</v>
      </c>
      <c r="B71" s="2" t="s">
        <v>26</v>
      </c>
      <c r="C71" s="6">
        <v>111.8</v>
      </c>
      <c r="D71" s="6">
        <v>7.15</v>
      </c>
      <c r="E71" s="6">
        <f t="shared" si="106"/>
        <v>799.37</v>
      </c>
      <c r="F71" s="6">
        <f t="shared" si="121"/>
        <v>799.37</v>
      </c>
      <c r="G71" s="6"/>
      <c r="H71" s="6">
        <v>75.17</v>
      </c>
      <c r="I71" s="6">
        <v>7.45</v>
      </c>
      <c r="J71" s="6">
        <f t="shared" si="109"/>
        <v>560.01650000000006</v>
      </c>
      <c r="K71" s="6">
        <f t="shared" si="122"/>
        <v>560.01650000000006</v>
      </c>
      <c r="L71" s="6"/>
      <c r="M71" s="6">
        <f t="shared" si="24"/>
        <v>186.97</v>
      </c>
      <c r="N71" s="17">
        <f t="shared" si="9"/>
        <v>1359.3865000000001</v>
      </c>
      <c r="O71" s="17">
        <f t="shared" si="9"/>
        <v>1359.3865000000001</v>
      </c>
      <c r="P71" s="17">
        <f t="shared" si="9"/>
        <v>0</v>
      </c>
      <c r="Q71" s="17">
        <f t="shared" si="10"/>
        <v>111.8</v>
      </c>
      <c r="R71" s="6">
        <v>7.45</v>
      </c>
      <c r="S71" s="6">
        <f t="shared" si="123"/>
        <v>832.91</v>
      </c>
      <c r="T71" s="6">
        <f t="shared" si="124"/>
        <v>832.91</v>
      </c>
      <c r="U71" s="6"/>
      <c r="V71" s="17">
        <f t="shared" si="125"/>
        <v>75.17</v>
      </c>
      <c r="W71" s="6">
        <v>7.75</v>
      </c>
      <c r="X71" s="6">
        <f t="shared" si="126"/>
        <v>582.5675</v>
      </c>
      <c r="Y71" s="6">
        <f t="shared" si="127"/>
        <v>582.5675</v>
      </c>
      <c r="Z71" s="6"/>
      <c r="AA71" s="6">
        <f t="shared" si="115"/>
        <v>186.97</v>
      </c>
      <c r="AB71" s="17">
        <f t="shared" si="116"/>
        <v>1415.4775</v>
      </c>
      <c r="AC71" s="17">
        <f t="shared" si="117"/>
        <v>1415.4775</v>
      </c>
      <c r="AD71" s="17">
        <f t="shared" si="118"/>
        <v>0</v>
      </c>
      <c r="AE71" s="17">
        <f t="shared" si="119"/>
        <v>111.8</v>
      </c>
      <c r="AF71" s="6">
        <v>7.75</v>
      </c>
      <c r="AG71" s="6">
        <f t="shared" si="128"/>
        <v>866.44999999999993</v>
      </c>
      <c r="AH71" s="6">
        <f t="shared" si="129"/>
        <v>866.44999999999993</v>
      </c>
      <c r="AI71" s="6"/>
      <c r="AJ71" s="17">
        <f t="shared" si="120"/>
        <v>75.17</v>
      </c>
      <c r="AK71" s="6">
        <v>8.06</v>
      </c>
      <c r="AL71" s="6">
        <f t="shared" si="130"/>
        <v>605.87020000000007</v>
      </c>
      <c r="AM71" s="6">
        <f t="shared" si="131"/>
        <v>605.87020000000007</v>
      </c>
      <c r="AN71" s="6"/>
      <c r="AO71" s="6">
        <f t="shared" si="132"/>
        <v>186.97</v>
      </c>
      <c r="AP71" s="17">
        <f t="shared" si="133"/>
        <v>1472.3202000000001</v>
      </c>
      <c r="AQ71" s="17">
        <f t="shared" si="133"/>
        <v>1472.3202000000001</v>
      </c>
      <c r="AR71" s="17">
        <f t="shared" si="133"/>
        <v>0</v>
      </c>
    </row>
    <row r="72" spans="1:44" ht="31.2" hidden="1" x14ac:dyDescent="0.3">
      <c r="A72" s="15" t="s">
        <v>122</v>
      </c>
      <c r="B72" s="2" t="s">
        <v>36</v>
      </c>
      <c r="C72" s="6">
        <v>59.2</v>
      </c>
      <c r="D72" s="6">
        <v>7.15</v>
      </c>
      <c r="E72" s="6">
        <f>C72*D72</f>
        <v>423.28000000000003</v>
      </c>
      <c r="F72" s="6">
        <f>E72-G72</f>
        <v>423.28000000000003</v>
      </c>
      <c r="G72" s="6"/>
      <c r="H72" s="6">
        <v>33.01</v>
      </c>
      <c r="I72" s="6">
        <v>7.45</v>
      </c>
      <c r="J72" s="6">
        <f>H72*I72</f>
        <v>245.92449999999999</v>
      </c>
      <c r="K72" s="6">
        <f>J72-L72</f>
        <v>245.92449999999999</v>
      </c>
      <c r="L72" s="6"/>
      <c r="M72" s="6">
        <f>C72+H72</f>
        <v>92.210000000000008</v>
      </c>
      <c r="N72" s="17">
        <f>E72+J72</f>
        <v>669.20450000000005</v>
      </c>
      <c r="O72" s="17">
        <f>F72+K72</f>
        <v>669.20450000000005</v>
      </c>
      <c r="P72" s="17">
        <f>G72+L72</f>
        <v>0</v>
      </c>
      <c r="Q72" s="17">
        <f>C72</f>
        <v>59.2</v>
      </c>
      <c r="R72" s="6">
        <v>7.45</v>
      </c>
      <c r="S72" s="6">
        <f>Q72*R72</f>
        <v>441.04</v>
      </c>
      <c r="T72" s="6">
        <f>S72-U72</f>
        <v>441.04</v>
      </c>
      <c r="U72" s="6"/>
      <c r="V72" s="17">
        <f>H72</f>
        <v>33.01</v>
      </c>
      <c r="W72" s="6">
        <v>7.75</v>
      </c>
      <c r="X72" s="6">
        <f>V72*W72</f>
        <v>255.82749999999999</v>
      </c>
      <c r="Y72" s="6">
        <f>X72-Z72</f>
        <v>255.82749999999999</v>
      </c>
      <c r="Z72" s="6"/>
      <c r="AA72" s="6">
        <f t="shared" si="115"/>
        <v>92.210000000000008</v>
      </c>
      <c r="AB72" s="17">
        <f t="shared" si="116"/>
        <v>696.86750000000006</v>
      </c>
      <c r="AC72" s="17">
        <f t="shared" si="117"/>
        <v>696.86750000000006</v>
      </c>
      <c r="AD72" s="17">
        <f t="shared" si="118"/>
        <v>0</v>
      </c>
      <c r="AE72" s="17">
        <f t="shared" si="119"/>
        <v>59.2</v>
      </c>
      <c r="AF72" s="6">
        <v>7.75</v>
      </c>
      <c r="AG72" s="6">
        <f>AE72*AF72</f>
        <v>458.8</v>
      </c>
      <c r="AH72" s="6">
        <f>AG72-AI72</f>
        <v>458.8</v>
      </c>
      <c r="AI72" s="6"/>
      <c r="AJ72" s="17">
        <f t="shared" si="120"/>
        <v>33.01</v>
      </c>
      <c r="AK72" s="6">
        <v>8.06</v>
      </c>
      <c r="AL72" s="6">
        <f>AJ72*AK72</f>
        <v>266.06060000000002</v>
      </c>
      <c r="AM72" s="6">
        <f>AL72-AN72</f>
        <v>266.06060000000002</v>
      </c>
      <c r="AN72" s="6"/>
      <c r="AO72" s="6">
        <f>AE72+AJ72</f>
        <v>92.210000000000008</v>
      </c>
      <c r="AP72" s="17">
        <f>AG72+AL72</f>
        <v>724.86059999999998</v>
      </c>
      <c r="AQ72" s="17">
        <f>AH72+AM72</f>
        <v>724.86059999999998</v>
      </c>
      <c r="AR72" s="17">
        <f>AI72+AN72</f>
        <v>0</v>
      </c>
    </row>
    <row r="73" spans="1:44" ht="31.2" hidden="1" x14ac:dyDescent="0.3">
      <c r="A73" s="15" t="s">
        <v>123</v>
      </c>
      <c r="B73" s="2" t="s">
        <v>170</v>
      </c>
      <c r="C73" s="6">
        <v>45.95</v>
      </c>
      <c r="D73" s="6">
        <v>7.15</v>
      </c>
      <c r="E73" s="6">
        <f t="shared" si="106"/>
        <v>328.54250000000002</v>
      </c>
      <c r="F73" s="6">
        <f t="shared" si="121"/>
        <v>328.54250000000002</v>
      </c>
      <c r="G73" s="6"/>
      <c r="H73" s="6">
        <v>35.81</v>
      </c>
      <c r="I73" s="6">
        <v>7.45</v>
      </c>
      <c r="J73" s="6">
        <f t="shared" si="109"/>
        <v>266.78450000000004</v>
      </c>
      <c r="K73" s="6">
        <f t="shared" si="122"/>
        <v>266.78450000000004</v>
      </c>
      <c r="L73" s="6"/>
      <c r="M73" s="6">
        <f t="shared" si="24"/>
        <v>81.760000000000005</v>
      </c>
      <c r="N73" s="17">
        <f t="shared" si="9"/>
        <v>595.327</v>
      </c>
      <c r="O73" s="17">
        <f t="shared" si="9"/>
        <v>595.327</v>
      </c>
      <c r="P73" s="17">
        <f t="shared" si="9"/>
        <v>0</v>
      </c>
      <c r="Q73" s="17">
        <f t="shared" si="10"/>
        <v>45.95</v>
      </c>
      <c r="R73" s="6">
        <v>7.45</v>
      </c>
      <c r="S73" s="6">
        <f t="shared" si="123"/>
        <v>342.32750000000004</v>
      </c>
      <c r="T73" s="6">
        <f t="shared" si="124"/>
        <v>342.32750000000004</v>
      </c>
      <c r="U73" s="6"/>
      <c r="V73" s="17">
        <f t="shared" si="125"/>
        <v>35.81</v>
      </c>
      <c r="W73" s="6">
        <v>7.75</v>
      </c>
      <c r="X73" s="6">
        <f t="shared" si="126"/>
        <v>277.52750000000003</v>
      </c>
      <c r="Y73" s="6">
        <f t="shared" si="127"/>
        <v>277.52750000000003</v>
      </c>
      <c r="Z73" s="6"/>
      <c r="AA73" s="6">
        <f t="shared" si="115"/>
        <v>81.760000000000005</v>
      </c>
      <c r="AB73" s="17">
        <f t="shared" si="116"/>
        <v>619.85500000000002</v>
      </c>
      <c r="AC73" s="17">
        <f t="shared" si="117"/>
        <v>619.85500000000002</v>
      </c>
      <c r="AD73" s="17">
        <f t="shared" si="118"/>
        <v>0</v>
      </c>
      <c r="AE73" s="17">
        <f t="shared" si="119"/>
        <v>45.95</v>
      </c>
      <c r="AF73" s="6">
        <v>7.75</v>
      </c>
      <c r="AG73" s="6">
        <f t="shared" si="128"/>
        <v>356.11250000000001</v>
      </c>
      <c r="AH73" s="6">
        <f t="shared" si="129"/>
        <v>356.11250000000001</v>
      </c>
      <c r="AI73" s="6"/>
      <c r="AJ73" s="17">
        <f t="shared" si="120"/>
        <v>35.81</v>
      </c>
      <c r="AK73" s="6">
        <v>8.06</v>
      </c>
      <c r="AL73" s="6">
        <f t="shared" si="130"/>
        <v>288.62860000000006</v>
      </c>
      <c r="AM73" s="6">
        <f t="shared" si="131"/>
        <v>288.62860000000006</v>
      </c>
      <c r="AN73" s="6"/>
      <c r="AO73" s="6">
        <f t="shared" si="132"/>
        <v>81.760000000000005</v>
      </c>
      <c r="AP73" s="17">
        <f t="shared" si="133"/>
        <v>644.74110000000007</v>
      </c>
      <c r="AQ73" s="17">
        <f t="shared" si="133"/>
        <v>644.74110000000007</v>
      </c>
      <c r="AR73" s="17">
        <f t="shared" si="133"/>
        <v>0</v>
      </c>
    </row>
    <row r="74" spans="1:44" ht="31.2" hidden="1" x14ac:dyDescent="0.3">
      <c r="A74" s="15" t="s">
        <v>124</v>
      </c>
      <c r="B74" s="2" t="s">
        <v>27</v>
      </c>
      <c r="C74" s="6">
        <v>50.06</v>
      </c>
      <c r="D74" s="6">
        <v>7.15</v>
      </c>
      <c r="E74" s="6">
        <f t="shared" si="106"/>
        <v>357.92900000000003</v>
      </c>
      <c r="F74" s="6">
        <f t="shared" si="121"/>
        <v>357.92900000000003</v>
      </c>
      <c r="G74" s="6"/>
      <c r="H74" s="6">
        <v>32.46</v>
      </c>
      <c r="I74" s="6">
        <v>7.45</v>
      </c>
      <c r="J74" s="6">
        <f t="shared" si="109"/>
        <v>241.827</v>
      </c>
      <c r="K74" s="6">
        <f t="shared" si="122"/>
        <v>241.827</v>
      </c>
      <c r="L74" s="6"/>
      <c r="M74" s="6">
        <f t="shared" si="24"/>
        <v>82.52000000000001</v>
      </c>
      <c r="N74" s="17">
        <f t="shared" si="9"/>
        <v>599.75600000000009</v>
      </c>
      <c r="O74" s="17">
        <f t="shared" si="9"/>
        <v>599.75600000000009</v>
      </c>
      <c r="P74" s="17">
        <f t="shared" si="9"/>
        <v>0</v>
      </c>
      <c r="Q74" s="17">
        <f t="shared" si="10"/>
        <v>50.06</v>
      </c>
      <c r="R74" s="6">
        <v>7.45</v>
      </c>
      <c r="S74" s="6">
        <f t="shared" si="123"/>
        <v>372.947</v>
      </c>
      <c r="T74" s="6">
        <f t="shared" si="124"/>
        <v>372.947</v>
      </c>
      <c r="U74" s="6"/>
      <c r="V74" s="17">
        <f t="shared" si="125"/>
        <v>32.46</v>
      </c>
      <c r="W74" s="6">
        <v>7.75</v>
      </c>
      <c r="X74" s="6">
        <f t="shared" si="126"/>
        <v>251.565</v>
      </c>
      <c r="Y74" s="6">
        <f t="shared" si="127"/>
        <v>251.565</v>
      </c>
      <c r="Z74" s="6"/>
      <c r="AA74" s="6">
        <f t="shared" si="115"/>
        <v>82.52000000000001</v>
      </c>
      <c r="AB74" s="17">
        <f t="shared" si="116"/>
        <v>624.51199999999994</v>
      </c>
      <c r="AC74" s="17">
        <f t="shared" si="117"/>
        <v>624.51199999999994</v>
      </c>
      <c r="AD74" s="17">
        <f t="shared" si="118"/>
        <v>0</v>
      </c>
      <c r="AE74" s="17">
        <f t="shared" si="119"/>
        <v>50.06</v>
      </c>
      <c r="AF74" s="6">
        <v>7.75</v>
      </c>
      <c r="AG74" s="6">
        <f t="shared" si="128"/>
        <v>387.96500000000003</v>
      </c>
      <c r="AH74" s="6">
        <f t="shared" si="129"/>
        <v>387.96500000000003</v>
      </c>
      <c r="AI74" s="6"/>
      <c r="AJ74" s="17">
        <f t="shared" si="120"/>
        <v>32.46</v>
      </c>
      <c r="AK74" s="6">
        <v>8.06</v>
      </c>
      <c r="AL74" s="6">
        <f t="shared" si="130"/>
        <v>261.62760000000003</v>
      </c>
      <c r="AM74" s="6">
        <f t="shared" si="131"/>
        <v>261.62760000000003</v>
      </c>
      <c r="AN74" s="6"/>
      <c r="AO74" s="6">
        <f t="shared" si="132"/>
        <v>82.52000000000001</v>
      </c>
      <c r="AP74" s="17">
        <f t="shared" si="133"/>
        <v>649.59260000000006</v>
      </c>
      <c r="AQ74" s="17">
        <f t="shared" si="133"/>
        <v>649.59260000000006</v>
      </c>
      <c r="AR74" s="17">
        <f t="shared" si="133"/>
        <v>0</v>
      </c>
    </row>
    <row r="75" spans="1:44" ht="31.2" hidden="1" x14ac:dyDescent="0.3">
      <c r="A75" s="15" t="s">
        <v>125</v>
      </c>
      <c r="B75" s="2" t="s">
        <v>171</v>
      </c>
      <c r="C75" s="6">
        <v>47</v>
      </c>
      <c r="D75" s="6">
        <v>7.15</v>
      </c>
      <c r="E75" s="6">
        <f t="shared" si="106"/>
        <v>336.05</v>
      </c>
      <c r="F75" s="6">
        <f t="shared" si="121"/>
        <v>336.05</v>
      </c>
      <c r="G75" s="6"/>
      <c r="H75" s="6">
        <v>42.9</v>
      </c>
      <c r="I75" s="6">
        <v>7.45</v>
      </c>
      <c r="J75" s="6">
        <f t="shared" si="109"/>
        <v>319.60500000000002</v>
      </c>
      <c r="K75" s="6">
        <f t="shared" si="122"/>
        <v>319.60500000000002</v>
      </c>
      <c r="L75" s="6"/>
      <c r="M75" s="6">
        <f t="shared" si="24"/>
        <v>89.9</v>
      </c>
      <c r="N75" s="17">
        <f t="shared" si="9"/>
        <v>655.65499999999997</v>
      </c>
      <c r="O75" s="17">
        <f t="shared" si="9"/>
        <v>655.65499999999997</v>
      </c>
      <c r="P75" s="17">
        <f t="shared" si="9"/>
        <v>0</v>
      </c>
      <c r="Q75" s="17">
        <f t="shared" si="10"/>
        <v>47</v>
      </c>
      <c r="R75" s="6">
        <v>7.45</v>
      </c>
      <c r="S75" s="6">
        <f t="shared" si="123"/>
        <v>350.15000000000003</v>
      </c>
      <c r="T75" s="6">
        <f t="shared" si="124"/>
        <v>350.15000000000003</v>
      </c>
      <c r="U75" s="6"/>
      <c r="V75" s="17">
        <f t="shared" si="125"/>
        <v>42.9</v>
      </c>
      <c r="W75" s="6">
        <v>7.75</v>
      </c>
      <c r="X75" s="6">
        <f t="shared" si="126"/>
        <v>332.47499999999997</v>
      </c>
      <c r="Y75" s="6">
        <f t="shared" si="127"/>
        <v>332.47499999999997</v>
      </c>
      <c r="Z75" s="6"/>
      <c r="AA75" s="6">
        <f t="shared" si="115"/>
        <v>89.9</v>
      </c>
      <c r="AB75" s="17">
        <f t="shared" si="116"/>
        <v>682.625</v>
      </c>
      <c r="AC75" s="17">
        <f t="shared" si="117"/>
        <v>682.625</v>
      </c>
      <c r="AD75" s="17">
        <f t="shared" si="118"/>
        <v>0</v>
      </c>
      <c r="AE75" s="17">
        <f t="shared" si="119"/>
        <v>47</v>
      </c>
      <c r="AF75" s="6">
        <v>7.75</v>
      </c>
      <c r="AG75" s="6">
        <f t="shared" si="128"/>
        <v>364.25</v>
      </c>
      <c r="AH75" s="6">
        <f t="shared" si="129"/>
        <v>364.25</v>
      </c>
      <c r="AI75" s="6"/>
      <c r="AJ75" s="17">
        <f t="shared" si="120"/>
        <v>42.9</v>
      </c>
      <c r="AK75" s="6">
        <v>8.06</v>
      </c>
      <c r="AL75" s="6">
        <f t="shared" si="130"/>
        <v>345.774</v>
      </c>
      <c r="AM75" s="6">
        <f t="shared" si="131"/>
        <v>345.774</v>
      </c>
      <c r="AN75" s="6"/>
      <c r="AO75" s="6">
        <f t="shared" si="132"/>
        <v>89.9</v>
      </c>
      <c r="AP75" s="17">
        <f t="shared" si="133"/>
        <v>710.024</v>
      </c>
      <c r="AQ75" s="17">
        <f t="shared" si="133"/>
        <v>710.024</v>
      </c>
      <c r="AR75" s="17">
        <f t="shared" si="133"/>
        <v>0</v>
      </c>
    </row>
    <row r="76" spans="1:44" ht="31.2" hidden="1" x14ac:dyDescent="0.3">
      <c r="A76" s="15" t="s">
        <v>126</v>
      </c>
      <c r="B76" s="2" t="s">
        <v>37</v>
      </c>
      <c r="C76" s="6">
        <v>48.61</v>
      </c>
      <c r="D76" s="6">
        <v>7.15</v>
      </c>
      <c r="E76" s="6">
        <f>C76*D76</f>
        <v>347.56150000000002</v>
      </c>
      <c r="F76" s="6">
        <f>E76-G76</f>
        <v>347.56150000000002</v>
      </c>
      <c r="G76" s="6"/>
      <c r="H76" s="6">
        <v>36.79</v>
      </c>
      <c r="I76" s="6">
        <v>7.45</v>
      </c>
      <c r="J76" s="6">
        <f>H76*I76</f>
        <v>274.08550000000002</v>
      </c>
      <c r="K76" s="6">
        <f>J76-L76</f>
        <v>274.08550000000002</v>
      </c>
      <c r="L76" s="6"/>
      <c r="M76" s="6">
        <f>C76+H76</f>
        <v>85.4</v>
      </c>
      <c r="N76" s="17">
        <f>E76+J76</f>
        <v>621.64700000000005</v>
      </c>
      <c r="O76" s="17">
        <f>F76+K76</f>
        <v>621.64700000000005</v>
      </c>
      <c r="P76" s="17">
        <f>G76+L76</f>
        <v>0</v>
      </c>
      <c r="Q76" s="17">
        <f>C76</f>
        <v>48.61</v>
      </c>
      <c r="R76" s="6">
        <v>7.45</v>
      </c>
      <c r="S76" s="6">
        <f>Q76*R76</f>
        <v>362.14449999999999</v>
      </c>
      <c r="T76" s="6">
        <f>S76-U76</f>
        <v>362.14449999999999</v>
      </c>
      <c r="U76" s="6"/>
      <c r="V76" s="17">
        <f>H76</f>
        <v>36.79</v>
      </c>
      <c r="W76" s="6">
        <v>7.75</v>
      </c>
      <c r="X76" s="6">
        <f>V76*W76</f>
        <v>285.1225</v>
      </c>
      <c r="Y76" s="6">
        <f>X76-Z76</f>
        <v>285.1225</v>
      </c>
      <c r="Z76" s="6"/>
      <c r="AA76" s="6">
        <f t="shared" si="115"/>
        <v>85.4</v>
      </c>
      <c r="AB76" s="17">
        <f t="shared" si="116"/>
        <v>647.26700000000005</v>
      </c>
      <c r="AC76" s="17">
        <f t="shared" si="117"/>
        <v>647.26700000000005</v>
      </c>
      <c r="AD76" s="17">
        <f t="shared" si="118"/>
        <v>0</v>
      </c>
      <c r="AE76" s="17">
        <f t="shared" si="119"/>
        <v>48.61</v>
      </c>
      <c r="AF76" s="6">
        <v>7.75</v>
      </c>
      <c r="AG76" s="6">
        <f>AE76*AF76</f>
        <v>376.72750000000002</v>
      </c>
      <c r="AH76" s="6">
        <f>AG76-AI76</f>
        <v>376.72750000000002</v>
      </c>
      <c r="AI76" s="6"/>
      <c r="AJ76" s="17">
        <f t="shared" si="120"/>
        <v>36.79</v>
      </c>
      <c r="AK76" s="6">
        <v>8.06</v>
      </c>
      <c r="AL76" s="6">
        <f>AJ76*AK76</f>
        <v>296.5274</v>
      </c>
      <c r="AM76" s="6">
        <f>AL76-AN76</f>
        <v>296.5274</v>
      </c>
      <c r="AN76" s="6"/>
      <c r="AO76" s="6">
        <f>AE76+AJ76</f>
        <v>85.4</v>
      </c>
      <c r="AP76" s="17">
        <f>AG76+AL76</f>
        <v>673.25490000000002</v>
      </c>
      <c r="AQ76" s="17">
        <f>AH76+AM76</f>
        <v>673.25490000000002</v>
      </c>
      <c r="AR76" s="17">
        <f>AI76+AN76</f>
        <v>0</v>
      </c>
    </row>
    <row r="77" spans="1:44" ht="31.2" hidden="1" x14ac:dyDescent="0.3">
      <c r="A77" s="15" t="s">
        <v>127</v>
      </c>
      <c r="B77" s="2" t="s">
        <v>172</v>
      </c>
      <c r="C77" s="6">
        <v>62.87</v>
      </c>
      <c r="D77" s="6">
        <v>7.15</v>
      </c>
      <c r="E77" s="6">
        <f t="shared" si="106"/>
        <v>449.52050000000003</v>
      </c>
      <c r="F77" s="6">
        <f t="shared" si="121"/>
        <v>449.52050000000003</v>
      </c>
      <c r="G77" s="6"/>
      <c r="H77" s="6">
        <v>31.88</v>
      </c>
      <c r="I77" s="6">
        <v>7.45</v>
      </c>
      <c r="J77" s="6">
        <f t="shared" si="109"/>
        <v>237.506</v>
      </c>
      <c r="K77" s="6">
        <f t="shared" si="122"/>
        <v>237.506</v>
      </c>
      <c r="L77" s="6"/>
      <c r="M77" s="6">
        <f t="shared" si="24"/>
        <v>94.75</v>
      </c>
      <c r="N77" s="17">
        <f t="shared" si="9"/>
        <v>687.02650000000006</v>
      </c>
      <c r="O77" s="17">
        <f t="shared" si="9"/>
        <v>687.02650000000006</v>
      </c>
      <c r="P77" s="17">
        <f t="shared" si="9"/>
        <v>0</v>
      </c>
      <c r="Q77" s="17">
        <f t="shared" si="10"/>
        <v>62.87</v>
      </c>
      <c r="R77" s="6">
        <v>7.45</v>
      </c>
      <c r="S77" s="6">
        <f t="shared" si="123"/>
        <v>468.38150000000002</v>
      </c>
      <c r="T77" s="6">
        <f t="shared" si="124"/>
        <v>468.38150000000002</v>
      </c>
      <c r="U77" s="6"/>
      <c r="V77" s="17">
        <f t="shared" si="125"/>
        <v>31.88</v>
      </c>
      <c r="W77" s="6">
        <v>7.75</v>
      </c>
      <c r="X77" s="6">
        <f t="shared" si="126"/>
        <v>247.07</v>
      </c>
      <c r="Y77" s="6">
        <f t="shared" si="127"/>
        <v>247.07</v>
      </c>
      <c r="Z77" s="6"/>
      <c r="AA77" s="6">
        <f t="shared" si="115"/>
        <v>94.75</v>
      </c>
      <c r="AB77" s="17">
        <f t="shared" si="116"/>
        <v>715.45150000000001</v>
      </c>
      <c r="AC77" s="17">
        <f t="shared" si="117"/>
        <v>715.45150000000001</v>
      </c>
      <c r="AD77" s="17">
        <f t="shared" si="118"/>
        <v>0</v>
      </c>
      <c r="AE77" s="17">
        <f t="shared" si="119"/>
        <v>62.87</v>
      </c>
      <c r="AF77" s="6">
        <v>7.75</v>
      </c>
      <c r="AG77" s="6">
        <f t="shared" si="128"/>
        <v>487.24250000000001</v>
      </c>
      <c r="AH77" s="6">
        <f t="shared" si="129"/>
        <v>487.24250000000001</v>
      </c>
      <c r="AI77" s="6"/>
      <c r="AJ77" s="17">
        <f t="shared" si="120"/>
        <v>31.88</v>
      </c>
      <c r="AK77" s="6">
        <v>8.06</v>
      </c>
      <c r="AL77" s="6">
        <f t="shared" si="130"/>
        <v>256.95280000000002</v>
      </c>
      <c r="AM77" s="6">
        <f t="shared" si="131"/>
        <v>256.95280000000002</v>
      </c>
      <c r="AN77" s="6"/>
      <c r="AO77" s="6">
        <f t="shared" si="132"/>
        <v>94.75</v>
      </c>
      <c r="AP77" s="17">
        <f t="shared" si="133"/>
        <v>744.19530000000009</v>
      </c>
      <c r="AQ77" s="17">
        <f t="shared" si="133"/>
        <v>744.19530000000009</v>
      </c>
      <c r="AR77" s="17">
        <f t="shared" si="133"/>
        <v>0</v>
      </c>
    </row>
    <row r="78" spans="1:44" ht="31.2" hidden="1" x14ac:dyDescent="0.3">
      <c r="A78" s="15" t="s">
        <v>128</v>
      </c>
      <c r="B78" s="2" t="s">
        <v>173</v>
      </c>
      <c r="C78" s="6">
        <v>50.89</v>
      </c>
      <c r="D78" s="6">
        <v>7.15</v>
      </c>
      <c r="E78" s="6">
        <f t="shared" si="106"/>
        <v>363.86350000000004</v>
      </c>
      <c r="F78" s="6">
        <f t="shared" si="121"/>
        <v>363.86350000000004</v>
      </c>
      <c r="G78" s="6"/>
      <c r="H78" s="6">
        <v>33.409999999999997</v>
      </c>
      <c r="I78" s="6">
        <v>7.45</v>
      </c>
      <c r="J78" s="6">
        <f t="shared" si="109"/>
        <v>248.90449999999998</v>
      </c>
      <c r="K78" s="6">
        <f t="shared" si="122"/>
        <v>248.90449999999998</v>
      </c>
      <c r="L78" s="6"/>
      <c r="M78" s="6">
        <f t="shared" si="24"/>
        <v>84.3</v>
      </c>
      <c r="N78" s="17">
        <f t="shared" si="9"/>
        <v>612.76800000000003</v>
      </c>
      <c r="O78" s="17">
        <f t="shared" si="9"/>
        <v>612.76800000000003</v>
      </c>
      <c r="P78" s="17">
        <f t="shared" si="9"/>
        <v>0</v>
      </c>
      <c r="Q78" s="17">
        <f t="shared" si="10"/>
        <v>50.89</v>
      </c>
      <c r="R78" s="6">
        <v>7.45</v>
      </c>
      <c r="S78" s="6">
        <f t="shared" si="123"/>
        <v>379.13050000000004</v>
      </c>
      <c r="T78" s="6">
        <f t="shared" si="124"/>
        <v>379.13050000000004</v>
      </c>
      <c r="U78" s="6"/>
      <c r="V78" s="17">
        <f t="shared" si="125"/>
        <v>33.409999999999997</v>
      </c>
      <c r="W78" s="6">
        <v>7.75</v>
      </c>
      <c r="X78" s="6">
        <f t="shared" si="126"/>
        <v>258.92749999999995</v>
      </c>
      <c r="Y78" s="6">
        <f t="shared" si="127"/>
        <v>258.92749999999995</v>
      </c>
      <c r="Z78" s="6"/>
      <c r="AA78" s="6">
        <f t="shared" si="115"/>
        <v>84.3</v>
      </c>
      <c r="AB78" s="17">
        <f t="shared" si="116"/>
        <v>638.05799999999999</v>
      </c>
      <c r="AC78" s="17">
        <f t="shared" si="117"/>
        <v>638.05799999999999</v>
      </c>
      <c r="AD78" s="17">
        <f t="shared" si="118"/>
        <v>0</v>
      </c>
      <c r="AE78" s="17">
        <f t="shared" si="119"/>
        <v>50.89</v>
      </c>
      <c r="AF78" s="6">
        <v>7.75</v>
      </c>
      <c r="AG78" s="6">
        <f t="shared" si="128"/>
        <v>394.39749999999998</v>
      </c>
      <c r="AH78" s="6">
        <f t="shared" si="129"/>
        <v>394.39749999999998</v>
      </c>
      <c r="AI78" s="6"/>
      <c r="AJ78" s="17">
        <f t="shared" si="120"/>
        <v>33.409999999999997</v>
      </c>
      <c r="AK78" s="6">
        <v>8.06</v>
      </c>
      <c r="AL78" s="6">
        <f t="shared" si="130"/>
        <v>269.28460000000001</v>
      </c>
      <c r="AM78" s="6">
        <f t="shared" si="131"/>
        <v>269.28460000000001</v>
      </c>
      <c r="AN78" s="6"/>
      <c r="AO78" s="6">
        <f t="shared" si="132"/>
        <v>84.3</v>
      </c>
      <c r="AP78" s="17">
        <f t="shared" si="133"/>
        <v>663.68209999999999</v>
      </c>
      <c r="AQ78" s="17">
        <f t="shared" si="133"/>
        <v>663.68209999999999</v>
      </c>
      <c r="AR78" s="17">
        <f t="shared" si="133"/>
        <v>0</v>
      </c>
    </row>
    <row r="79" spans="1:44" ht="31.2" hidden="1" x14ac:dyDescent="0.3">
      <c r="A79" s="15" t="s">
        <v>129</v>
      </c>
      <c r="B79" s="2" t="s">
        <v>28</v>
      </c>
      <c r="C79" s="6">
        <v>79.23</v>
      </c>
      <c r="D79" s="6">
        <v>7.15</v>
      </c>
      <c r="E79" s="6">
        <f t="shared" si="106"/>
        <v>566.49450000000002</v>
      </c>
      <c r="F79" s="6">
        <f t="shared" si="121"/>
        <v>566.49450000000002</v>
      </c>
      <c r="G79" s="6"/>
      <c r="H79" s="6">
        <v>54.09</v>
      </c>
      <c r="I79" s="6">
        <v>7.45</v>
      </c>
      <c r="J79" s="6">
        <f t="shared" si="109"/>
        <v>402.97050000000002</v>
      </c>
      <c r="K79" s="6">
        <f t="shared" si="122"/>
        <v>402.97050000000002</v>
      </c>
      <c r="L79" s="6"/>
      <c r="M79" s="6">
        <f t="shared" si="24"/>
        <v>133.32</v>
      </c>
      <c r="N79" s="17">
        <f t="shared" si="9"/>
        <v>969.46500000000003</v>
      </c>
      <c r="O79" s="17">
        <f t="shared" si="9"/>
        <v>969.46500000000003</v>
      </c>
      <c r="P79" s="17">
        <f t="shared" si="9"/>
        <v>0</v>
      </c>
      <c r="Q79" s="17">
        <f t="shared" si="10"/>
        <v>79.23</v>
      </c>
      <c r="R79" s="6">
        <v>7.45</v>
      </c>
      <c r="S79" s="6">
        <f t="shared" si="123"/>
        <v>590.26350000000002</v>
      </c>
      <c r="T79" s="6">
        <f t="shared" si="124"/>
        <v>590.26350000000002</v>
      </c>
      <c r="U79" s="6"/>
      <c r="V79" s="17">
        <f t="shared" si="125"/>
        <v>54.09</v>
      </c>
      <c r="W79" s="6">
        <v>7.75</v>
      </c>
      <c r="X79" s="6">
        <f t="shared" si="126"/>
        <v>419.19750000000005</v>
      </c>
      <c r="Y79" s="6">
        <f t="shared" si="127"/>
        <v>419.19750000000005</v>
      </c>
      <c r="Z79" s="6"/>
      <c r="AA79" s="6">
        <f t="shared" si="115"/>
        <v>133.32</v>
      </c>
      <c r="AB79" s="17">
        <f t="shared" si="116"/>
        <v>1009.461</v>
      </c>
      <c r="AC79" s="17">
        <f t="shared" si="117"/>
        <v>1009.461</v>
      </c>
      <c r="AD79" s="17">
        <f t="shared" si="118"/>
        <v>0</v>
      </c>
      <c r="AE79" s="17">
        <f t="shared" si="119"/>
        <v>79.23</v>
      </c>
      <c r="AF79" s="6">
        <v>7.75</v>
      </c>
      <c r="AG79" s="6">
        <f t="shared" si="128"/>
        <v>614.03250000000003</v>
      </c>
      <c r="AH79" s="6">
        <f t="shared" si="129"/>
        <v>614.03250000000003</v>
      </c>
      <c r="AI79" s="6"/>
      <c r="AJ79" s="17">
        <f t="shared" si="120"/>
        <v>54.09</v>
      </c>
      <c r="AK79" s="6">
        <v>8.06</v>
      </c>
      <c r="AL79" s="6">
        <f t="shared" si="130"/>
        <v>435.96540000000005</v>
      </c>
      <c r="AM79" s="6">
        <f t="shared" si="131"/>
        <v>435.96540000000005</v>
      </c>
      <c r="AN79" s="6"/>
      <c r="AO79" s="6">
        <f t="shared" si="132"/>
        <v>133.32</v>
      </c>
      <c r="AP79" s="17">
        <f t="shared" si="133"/>
        <v>1049.9979000000001</v>
      </c>
      <c r="AQ79" s="17">
        <f t="shared" si="133"/>
        <v>1049.9979000000001</v>
      </c>
      <c r="AR79" s="17">
        <f t="shared" si="133"/>
        <v>0</v>
      </c>
    </row>
    <row r="80" spans="1:44" ht="31.2" hidden="1" x14ac:dyDescent="0.3">
      <c r="A80" s="15" t="s">
        <v>130</v>
      </c>
      <c r="B80" s="2" t="s">
        <v>29</v>
      </c>
      <c r="C80" s="6">
        <v>61.19</v>
      </c>
      <c r="D80" s="6">
        <v>7.15</v>
      </c>
      <c r="E80" s="6">
        <f t="shared" si="106"/>
        <v>437.50850000000003</v>
      </c>
      <c r="F80" s="6">
        <f t="shared" si="121"/>
        <v>437.50850000000003</v>
      </c>
      <c r="G80" s="6"/>
      <c r="H80" s="6">
        <v>46.39</v>
      </c>
      <c r="I80" s="6">
        <v>7.45</v>
      </c>
      <c r="J80" s="6">
        <f t="shared" si="109"/>
        <v>345.60550000000001</v>
      </c>
      <c r="K80" s="6">
        <f t="shared" si="122"/>
        <v>345.60550000000001</v>
      </c>
      <c r="L80" s="6"/>
      <c r="M80" s="6">
        <f t="shared" si="24"/>
        <v>107.58</v>
      </c>
      <c r="N80" s="17">
        <f t="shared" si="9"/>
        <v>783.11400000000003</v>
      </c>
      <c r="O80" s="17">
        <f t="shared" si="9"/>
        <v>783.11400000000003</v>
      </c>
      <c r="P80" s="17">
        <f t="shared" si="9"/>
        <v>0</v>
      </c>
      <c r="Q80" s="17">
        <f t="shared" si="10"/>
        <v>61.19</v>
      </c>
      <c r="R80" s="6">
        <v>7.45</v>
      </c>
      <c r="S80" s="6">
        <f t="shared" si="123"/>
        <v>455.8655</v>
      </c>
      <c r="T80" s="6">
        <f t="shared" si="124"/>
        <v>455.8655</v>
      </c>
      <c r="U80" s="6"/>
      <c r="V80" s="17">
        <f t="shared" si="125"/>
        <v>46.39</v>
      </c>
      <c r="W80" s="6">
        <v>7.75</v>
      </c>
      <c r="X80" s="6">
        <f t="shared" si="126"/>
        <v>359.52249999999998</v>
      </c>
      <c r="Y80" s="6">
        <f t="shared" si="127"/>
        <v>359.52249999999998</v>
      </c>
      <c r="Z80" s="6"/>
      <c r="AA80" s="6">
        <f t="shared" si="115"/>
        <v>107.58</v>
      </c>
      <c r="AB80" s="17">
        <f t="shared" si="116"/>
        <v>815.38799999999992</v>
      </c>
      <c r="AC80" s="17">
        <f t="shared" si="117"/>
        <v>815.38799999999992</v>
      </c>
      <c r="AD80" s="17">
        <f t="shared" si="118"/>
        <v>0</v>
      </c>
      <c r="AE80" s="17">
        <f t="shared" si="119"/>
        <v>61.19</v>
      </c>
      <c r="AF80" s="6">
        <v>7.75</v>
      </c>
      <c r="AG80" s="6">
        <f t="shared" si="128"/>
        <v>474.22249999999997</v>
      </c>
      <c r="AH80" s="6">
        <f t="shared" si="129"/>
        <v>474.22249999999997</v>
      </c>
      <c r="AI80" s="6"/>
      <c r="AJ80" s="17">
        <f t="shared" si="120"/>
        <v>46.39</v>
      </c>
      <c r="AK80" s="6">
        <v>8.06</v>
      </c>
      <c r="AL80" s="6">
        <f t="shared" si="130"/>
        <v>373.90340000000003</v>
      </c>
      <c r="AM80" s="6">
        <f t="shared" si="131"/>
        <v>373.90340000000003</v>
      </c>
      <c r="AN80" s="6"/>
      <c r="AO80" s="6">
        <f t="shared" si="132"/>
        <v>107.58</v>
      </c>
      <c r="AP80" s="17">
        <f t="shared" si="133"/>
        <v>848.1259</v>
      </c>
      <c r="AQ80" s="17">
        <f t="shared" si="133"/>
        <v>848.1259</v>
      </c>
      <c r="AR80" s="17">
        <f t="shared" si="133"/>
        <v>0</v>
      </c>
    </row>
    <row r="81" spans="1:44" ht="31.2" hidden="1" x14ac:dyDescent="0.3">
      <c r="A81" s="15" t="s">
        <v>131</v>
      </c>
      <c r="B81" s="2" t="s">
        <v>30</v>
      </c>
      <c r="C81" s="6">
        <v>146.66999999999999</v>
      </c>
      <c r="D81" s="6">
        <v>7.15</v>
      </c>
      <c r="E81" s="6">
        <f t="shared" si="106"/>
        <v>1048.6904999999999</v>
      </c>
      <c r="F81" s="6">
        <f t="shared" si="121"/>
        <v>1048.6904999999999</v>
      </c>
      <c r="G81" s="6"/>
      <c r="H81" s="6">
        <v>129.21</v>
      </c>
      <c r="I81" s="6">
        <v>7.45</v>
      </c>
      <c r="J81" s="6">
        <f t="shared" si="109"/>
        <v>962.61450000000013</v>
      </c>
      <c r="K81" s="6">
        <f t="shared" si="122"/>
        <v>962.61450000000013</v>
      </c>
      <c r="L81" s="6"/>
      <c r="M81" s="6">
        <f t="shared" si="24"/>
        <v>275.88</v>
      </c>
      <c r="N81" s="17">
        <f t="shared" si="9"/>
        <v>2011.3050000000001</v>
      </c>
      <c r="O81" s="17">
        <f t="shared" si="9"/>
        <v>2011.3050000000001</v>
      </c>
      <c r="P81" s="17">
        <f t="shared" si="9"/>
        <v>0</v>
      </c>
      <c r="Q81" s="17">
        <f t="shared" si="10"/>
        <v>146.66999999999999</v>
      </c>
      <c r="R81" s="6">
        <v>7.45</v>
      </c>
      <c r="S81" s="6">
        <f t="shared" si="123"/>
        <v>1092.6914999999999</v>
      </c>
      <c r="T81" s="6">
        <f t="shared" si="124"/>
        <v>1092.6914999999999</v>
      </c>
      <c r="U81" s="6"/>
      <c r="V81" s="17">
        <f t="shared" si="125"/>
        <v>129.21</v>
      </c>
      <c r="W81" s="6">
        <v>7.75</v>
      </c>
      <c r="X81" s="6">
        <f t="shared" si="126"/>
        <v>1001.3775000000001</v>
      </c>
      <c r="Y81" s="6">
        <f t="shared" si="127"/>
        <v>1001.3775000000001</v>
      </c>
      <c r="Z81" s="6"/>
      <c r="AA81" s="6">
        <f t="shared" si="115"/>
        <v>275.88</v>
      </c>
      <c r="AB81" s="17">
        <f t="shared" si="116"/>
        <v>2094.069</v>
      </c>
      <c r="AC81" s="17">
        <f t="shared" si="117"/>
        <v>2094.069</v>
      </c>
      <c r="AD81" s="17">
        <f t="shared" si="118"/>
        <v>0</v>
      </c>
      <c r="AE81" s="17">
        <f t="shared" si="119"/>
        <v>146.66999999999999</v>
      </c>
      <c r="AF81" s="6">
        <v>7.75</v>
      </c>
      <c r="AG81" s="6">
        <f t="shared" si="128"/>
        <v>1136.6924999999999</v>
      </c>
      <c r="AH81" s="6">
        <f t="shared" si="129"/>
        <v>1136.6924999999999</v>
      </c>
      <c r="AI81" s="6"/>
      <c r="AJ81" s="17">
        <f t="shared" si="120"/>
        <v>129.21</v>
      </c>
      <c r="AK81" s="6">
        <v>8.06</v>
      </c>
      <c r="AL81" s="6">
        <f t="shared" si="130"/>
        <v>1041.4326000000001</v>
      </c>
      <c r="AM81" s="6">
        <f t="shared" si="131"/>
        <v>1041.4326000000001</v>
      </c>
      <c r="AN81" s="6"/>
      <c r="AO81" s="6">
        <f t="shared" si="132"/>
        <v>275.88</v>
      </c>
      <c r="AP81" s="17">
        <f t="shared" si="133"/>
        <v>2178.1251000000002</v>
      </c>
      <c r="AQ81" s="17">
        <f t="shared" si="133"/>
        <v>2178.1251000000002</v>
      </c>
      <c r="AR81" s="17">
        <f t="shared" si="133"/>
        <v>0</v>
      </c>
    </row>
    <row r="82" spans="1:44" ht="31.2" hidden="1" x14ac:dyDescent="0.3">
      <c r="A82" s="15" t="s">
        <v>132</v>
      </c>
      <c r="B82" s="2" t="s">
        <v>174</v>
      </c>
      <c r="C82" s="6">
        <v>34.380000000000003</v>
      </c>
      <c r="D82" s="6">
        <v>7.15</v>
      </c>
      <c r="E82" s="6">
        <f t="shared" si="106"/>
        <v>245.81700000000004</v>
      </c>
      <c r="F82" s="6">
        <f t="shared" si="121"/>
        <v>245.81700000000004</v>
      </c>
      <c r="G82" s="6"/>
      <c r="H82" s="6">
        <v>22.8</v>
      </c>
      <c r="I82" s="6">
        <v>7.45</v>
      </c>
      <c r="J82" s="6">
        <f t="shared" si="109"/>
        <v>169.86</v>
      </c>
      <c r="K82" s="6">
        <f t="shared" si="122"/>
        <v>169.86</v>
      </c>
      <c r="L82" s="6"/>
      <c r="M82" s="6">
        <f t="shared" si="24"/>
        <v>57.180000000000007</v>
      </c>
      <c r="N82" s="17">
        <f t="shared" si="9"/>
        <v>415.67700000000002</v>
      </c>
      <c r="O82" s="17">
        <f t="shared" si="9"/>
        <v>415.67700000000002</v>
      </c>
      <c r="P82" s="17">
        <f t="shared" si="9"/>
        <v>0</v>
      </c>
      <c r="Q82" s="17">
        <f t="shared" si="10"/>
        <v>34.380000000000003</v>
      </c>
      <c r="R82" s="6">
        <v>7.45</v>
      </c>
      <c r="S82" s="6">
        <f t="shared" si="123"/>
        <v>256.13100000000003</v>
      </c>
      <c r="T82" s="6">
        <f t="shared" si="124"/>
        <v>256.13100000000003</v>
      </c>
      <c r="U82" s="6"/>
      <c r="V82" s="17">
        <f t="shared" si="125"/>
        <v>22.8</v>
      </c>
      <c r="W82" s="6">
        <v>7.75</v>
      </c>
      <c r="X82" s="6">
        <f t="shared" si="126"/>
        <v>176.70000000000002</v>
      </c>
      <c r="Y82" s="6">
        <f t="shared" si="127"/>
        <v>176.70000000000002</v>
      </c>
      <c r="Z82" s="6"/>
      <c r="AA82" s="6">
        <f t="shared" si="115"/>
        <v>57.180000000000007</v>
      </c>
      <c r="AB82" s="17">
        <f t="shared" si="116"/>
        <v>432.83100000000002</v>
      </c>
      <c r="AC82" s="17">
        <f t="shared" si="117"/>
        <v>432.83100000000002</v>
      </c>
      <c r="AD82" s="17">
        <f t="shared" si="118"/>
        <v>0</v>
      </c>
      <c r="AE82" s="17">
        <f t="shared" si="119"/>
        <v>34.380000000000003</v>
      </c>
      <c r="AF82" s="6">
        <v>7.75</v>
      </c>
      <c r="AG82" s="6">
        <f t="shared" si="128"/>
        <v>266.44499999999999</v>
      </c>
      <c r="AH82" s="6">
        <f t="shared" si="129"/>
        <v>266.44499999999999</v>
      </c>
      <c r="AI82" s="6"/>
      <c r="AJ82" s="17">
        <f t="shared" si="120"/>
        <v>22.8</v>
      </c>
      <c r="AK82" s="6">
        <v>8.06</v>
      </c>
      <c r="AL82" s="6">
        <f t="shared" si="130"/>
        <v>183.76800000000003</v>
      </c>
      <c r="AM82" s="6">
        <f t="shared" si="131"/>
        <v>183.76800000000003</v>
      </c>
      <c r="AN82" s="6"/>
      <c r="AO82" s="6">
        <f t="shared" si="132"/>
        <v>57.180000000000007</v>
      </c>
      <c r="AP82" s="17">
        <f t="shared" si="133"/>
        <v>450.21300000000002</v>
      </c>
      <c r="AQ82" s="17">
        <f t="shared" si="133"/>
        <v>450.21300000000002</v>
      </c>
      <c r="AR82" s="17">
        <f t="shared" si="133"/>
        <v>0</v>
      </c>
    </row>
    <row r="83" spans="1:44" ht="31.2" hidden="1" x14ac:dyDescent="0.3">
      <c r="A83" s="15" t="s">
        <v>133</v>
      </c>
      <c r="B83" s="2" t="s">
        <v>175</v>
      </c>
      <c r="C83" s="6">
        <v>24.77</v>
      </c>
      <c r="D83" s="6">
        <v>7.15</v>
      </c>
      <c r="E83" s="6">
        <f t="shared" si="106"/>
        <v>177.10550000000001</v>
      </c>
      <c r="F83" s="6">
        <f t="shared" si="121"/>
        <v>177.10550000000001</v>
      </c>
      <c r="G83" s="6"/>
      <c r="H83" s="6">
        <v>8.74</v>
      </c>
      <c r="I83" s="6">
        <v>7.45</v>
      </c>
      <c r="J83" s="6">
        <f t="shared" si="109"/>
        <v>65.113</v>
      </c>
      <c r="K83" s="6">
        <f t="shared" si="122"/>
        <v>65.113</v>
      </c>
      <c r="L83" s="6"/>
      <c r="M83" s="6">
        <f t="shared" si="24"/>
        <v>33.51</v>
      </c>
      <c r="N83" s="17">
        <f t="shared" si="9"/>
        <v>242.21850000000001</v>
      </c>
      <c r="O83" s="17">
        <f t="shared" si="9"/>
        <v>242.21850000000001</v>
      </c>
      <c r="P83" s="17">
        <f t="shared" si="9"/>
        <v>0</v>
      </c>
      <c r="Q83" s="17">
        <f t="shared" si="10"/>
        <v>24.77</v>
      </c>
      <c r="R83" s="6">
        <v>7.45</v>
      </c>
      <c r="S83" s="6">
        <f t="shared" si="123"/>
        <v>184.53649999999999</v>
      </c>
      <c r="T83" s="6">
        <f t="shared" si="124"/>
        <v>184.53649999999999</v>
      </c>
      <c r="U83" s="6"/>
      <c r="V83" s="17">
        <f t="shared" si="125"/>
        <v>8.74</v>
      </c>
      <c r="W83" s="6">
        <v>7.75</v>
      </c>
      <c r="X83" s="6">
        <f t="shared" si="126"/>
        <v>67.734999999999999</v>
      </c>
      <c r="Y83" s="6">
        <f t="shared" si="127"/>
        <v>67.734999999999999</v>
      </c>
      <c r="Z83" s="6"/>
      <c r="AA83" s="6">
        <f t="shared" si="115"/>
        <v>33.51</v>
      </c>
      <c r="AB83" s="17">
        <f t="shared" si="116"/>
        <v>252.2715</v>
      </c>
      <c r="AC83" s="17">
        <f t="shared" si="117"/>
        <v>252.2715</v>
      </c>
      <c r="AD83" s="17">
        <f t="shared" si="118"/>
        <v>0</v>
      </c>
      <c r="AE83" s="17">
        <f t="shared" si="119"/>
        <v>24.77</v>
      </c>
      <c r="AF83" s="6">
        <v>7.75</v>
      </c>
      <c r="AG83" s="6">
        <f t="shared" si="128"/>
        <v>191.9675</v>
      </c>
      <c r="AH83" s="6">
        <f t="shared" si="129"/>
        <v>191.9675</v>
      </c>
      <c r="AI83" s="6"/>
      <c r="AJ83" s="17">
        <f t="shared" si="120"/>
        <v>8.74</v>
      </c>
      <c r="AK83" s="6">
        <v>8.06</v>
      </c>
      <c r="AL83" s="6">
        <f t="shared" si="130"/>
        <v>70.444400000000002</v>
      </c>
      <c r="AM83" s="6">
        <f t="shared" si="131"/>
        <v>70.444400000000002</v>
      </c>
      <c r="AN83" s="6"/>
      <c r="AO83" s="6">
        <f t="shared" si="132"/>
        <v>33.51</v>
      </c>
      <c r="AP83" s="17">
        <f t="shared" si="133"/>
        <v>262.4119</v>
      </c>
      <c r="AQ83" s="17">
        <f t="shared" si="133"/>
        <v>262.4119</v>
      </c>
      <c r="AR83" s="17">
        <f t="shared" si="133"/>
        <v>0</v>
      </c>
    </row>
    <row r="84" spans="1:44" ht="31.2" hidden="1" x14ac:dyDescent="0.3">
      <c r="A84" s="15" t="s">
        <v>134</v>
      </c>
      <c r="B84" s="2" t="s">
        <v>31</v>
      </c>
      <c r="C84" s="6">
        <v>100.19</v>
      </c>
      <c r="D84" s="6">
        <v>7.15</v>
      </c>
      <c r="E84" s="6">
        <f t="shared" si="106"/>
        <v>716.35850000000005</v>
      </c>
      <c r="F84" s="6">
        <f t="shared" si="121"/>
        <v>692.0485000000001</v>
      </c>
      <c r="G84" s="6">
        <f>3.4*D84</f>
        <v>24.310000000000002</v>
      </c>
      <c r="H84" s="6">
        <v>67.95</v>
      </c>
      <c r="I84" s="6">
        <v>7.45</v>
      </c>
      <c r="J84" s="6">
        <f t="shared" si="109"/>
        <v>506.22750000000002</v>
      </c>
      <c r="K84" s="6">
        <f t="shared" si="122"/>
        <v>480.89750000000004</v>
      </c>
      <c r="L84" s="6">
        <f>3.4*I84</f>
        <v>25.33</v>
      </c>
      <c r="M84" s="6">
        <f t="shared" si="24"/>
        <v>168.14</v>
      </c>
      <c r="N84" s="17">
        <f t="shared" si="9"/>
        <v>1222.586</v>
      </c>
      <c r="O84" s="17">
        <f t="shared" si="9"/>
        <v>1172.9460000000001</v>
      </c>
      <c r="P84" s="17">
        <f t="shared" si="9"/>
        <v>49.64</v>
      </c>
      <c r="Q84" s="17">
        <f t="shared" si="10"/>
        <v>100.19</v>
      </c>
      <c r="R84" s="6">
        <v>7.45</v>
      </c>
      <c r="S84" s="6">
        <f t="shared" si="123"/>
        <v>746.41549999999995</v>
      </c>
      <c r="T84" s="6">
        <f t="shared" si="124"/>
        <v>721.08549999999991</v>
      </c>
      <c r="U84" s="6">
        <f>3.4*R84</f>
        <v>25.33</v>
      </c>
      <c r="V84" s="17">
        <f t="shared" si="125"/>
        <v>67.95</v>
      </c>
      <c r="W84" s="6">
        <v>7.75</v>
      </c>
      <c r="X84" s="6">
        <f t="shared" si="126"/>
        <v>526.61250000000007</v>
      </c>
      <c r="Y84" s="6">
        <f t="shared" si="127"/>
        <v>500.26250000000005</v>
      </c>
      <c r="Z84" s="6">
        <f>3.4*W84</f>
        <v>26.349999999999998</v>
      </c>
      <c r="AA84" s="6">
        <f t="shared" si="115"/>
        <v>168.14</v>
      </c>
      <c r="AB84" s="17">
        <f t="shared" si="116"/>
        <v>1273.028</v>
      </c>
      <c r="AC84" s="17">
        <f t="shared" si="117"/>
        <v>1221.348</v>
      </c>
      <c r="AD84" s="17">
        <f t="shared" si="118"/>
        <v>51.679999999999993</v>
      </c>
      <c r="AE84" s="17">
        <f t="shared" si="119"/>
        <v>100.19</v>
      </c>
      <c r="AF84" s="6">
        <v>7.75</v>
      </c>
      <c r="AG84" s="6">
        <f t="shared" si="128"/>
        <v>776.47249999999997</v>
      </c>
      <c r="AH84" s="6">
        <f t="shared" si="129"/>
        <v>750.12249999999995</v>
      </c>
      <c r="AI84" s="6">
        <f>3.4*AF84</f>
        <v>26.349999999999998</v>
      </c>
      <c r="AJ84" s="17">
        <f t="shared" si="120"/>
        <v>67.95</v>
      </c>
      <c r="AK84" s="6">
        <v>8.06</v>
      </c>
      <c r="AL84" s="6">
        <f t="shared" si="130"/>
        <v>547.67700000000002</v>
      </c>
      <c r="AM84" s="6">
        <f t="shared" si="131"/>
        <v>520.27300000000002</v>
      </c>
      <c r="AN84" s="6">
        <f>3.4*AK84</f>
        <v>27.404</v>
      </c>
      <c r="AO84" s="6">
        <f t="shared" si="132"/>
        <v>168.14</v>
      </c>
      <c r="AP84" s="17">
        <f t="shared" si="133"/>
        <v>1324.1495</v>
      </c>
      <c r="AQ84" s="17">
        <f t="shared" si="133"/>
        <v>1270.3955000000001</v>
      </c>
      <c r="AR84" s="17">
        <f t="shared" si="133"/>
        <v>53.753999999999998</v>
      </c>
    </row>
    <row r="85" spans="1:44" ht="31.2" hidden="1" x14ac:dyDescent="0.3">
      <c r="A85" s="15" t="s">
        <v>135</v>
      </c>
      <c r="B85" s="2" t="s">
        <v>32</v>
      </c>
      <c r="C85" s="6">
        <v>94.57</v>
      </c>
      <c r="D85" s="6">
        <v>7.15</v>
      </c>
      <c r="E85" s="6">
        <f t="shared" si="106"/>
        <v>676.17549999999994</v>
      </c>
      <c r="F85" s="6">
        <f t="shared" si="121"/>
        <v>676.17549999999994</v>
      </c>
      <c r="G85" s="6"/>
      <c r="H85" s="6">
        <v>79.77</v>
      </c>
      <c r="I85" s="6">
        <v>7.45</v>
      </c>
      <c r="J85" s="6">
        <f t="shared" si="109"/>
        <v>594.28649999999993</v>
      </c>
      <c r="K85" s="6">
        <f t="shared" si="122"/>
        <v>594.28649999999993</v>
      </c>
      <c r="L85" s="6"/>
      <c r="M85" s="6">
        <f t="shared" si="24"/>
        <v>174.33999999999997</v>
      </c>
      <c r="N85" s="17">
        <f t="shared" si="9"/>
        <v>1270.462</v>
      </c>
      <c r="O85" s="17">
        <f t="shared" si="9"/>
        <v>1270.462</v>
      </c>
      <c r="P85" s="17">
        <f t="shared" si="9"/>
        <v>0</v>
      </c>
      <c r="Q85" s="17">
        <f t="shared" si="10"/>
        <v>94.57</v>
      </c>
      <c r="R85" s="6">
        <v>7.45</v>
      </c>
      <c r="S85" s="6">
        <f t="shared" si="123"/>
        <v>704.54649999999992</v>
      </c>
      <c r="T85" s="6">
        <f t="shared" si="124"/>
        <v>704.54649999999992</v>
      </c>
      <c r="U85" s="6"/>
      <c r="V85" s="17">
        <f t="shared" si="125"/>
        <v>79.77</v>
      </c>
      <c r="W85" s="6">
        <v>7.75</v>
      </c>
      <c r="X85" s="6">
        <f t="shared" si="126"/>
        <v>618.21749999999997</v>
      </c>
      <c r="Y85" s="6">
        <f t="shared" si="127"/>
        <v>618.21749999999997</v>
      </c>
      <c r="Z85" s="6"/>
      <c r="AA85" s="6">
        <f t="shared" si="115"/>
        <v>174.33999999999997</v>
      </c>
      <c r="AB85" s="17">
        <f t="shared" si="116"/>
        <v>1322.7639999999999</v>
      </c>
      <c r="AC85" s="17">
        <f t="shared" si="117"/>
        <v>1322.7639999999999</v>
      </c>
      <c r="AD85" s="17">
        <f t="shared" si="118"/>
        <v>0</v>
      </c>
      <c r="AE85" s="17">
        <f t="shared" si="119"/>
        <v>94.57</v>
      </c>
      <c r="AF85" s="6">
        <v>7.75</v>
      </c>
      <c r="AG85" s="6">
        <f t="shared" si="128"/>
        <v>732.9174999999999</v>
      </c>
      <c r="AH85" s="6">
        <f t="shared" si="129"/>
        <v>732.9174999999999</v>
      </c>
      <c r="AI85" s="6"/>
      <c r="AJ85" s="17">
        <f t="shared" si="120"/>
        <v>79.77</v>
      </c>
      <c r="AK85" s="6">
        <v>8.06</v>
      </c>
      <c r="AL85" s="6">
        <f t="shared" si="130"/>
        <v>642.94619999999998</v>
      </c>
      <c r="AM85" s="6">
        <f t="shared" si="131"/>
        <v>642.94619999999998</v>
      </c>
      <c r="AN85" s="6"/>
      <c r="AO85" s="6">
        <f t="shared" si="132"/>
        <v>174.33999999999997</v>
      </c>
      <c r="AP85" s="17">
        <f t="shared" si="133"/>
        <v>1375.8636999999999</v>
      </c>
      <c r="AQ85" s="17">
        <f t="shared" si="133"/>
        <v>1375.8636999999999</v>
      </c>
      <c r="AR85" s="17">
        <f t="shared" si="133"/>
        <v>0</v>
      </c>
    </row>
    <row r="86" spans="1:44" ht="31.2" hidden="1" x14ac:dyDescent="0.3">
      <c r="A86" s="15" t="s">
        <v>136</v>
      </c>
      <c r="B86" s="2" t="s">
        <v>176</v>
      </c>
      <c r="C86" s="6">
        <v>40.869999999999997</v>
      </c>
      <c r="D86" s="6">
        <v>7.15</v>
      </c>
      <c r="E86" s="6">
        <f t="shared" si="106"/>
        <v>292.22050000000002</v>
      </c>
      <c r="F86" s="6">
        <f t="shared" si="121"/>
        <v>246.17450000000002</v>
      </c>
      <c r="G86" s="6">
        <f>6.44*D86</f>
        <v>46.046000000000006</v>
      </c>
      <c r="H86" s="6">
        <v>29.05</v>
      </c>
      <c r="I86" s="6">
        <v>7.45</v>
      </c>
      <c r="J86" s="6">
        <f t="shared" si="109"/>
        <v>216.42250000000001</v>
      </c>
      <c r="K86" s="6">
        <f t="shared" si="122"/>
        <v>168.44450000000001</v>
      </c>
      <c r="L86" s="6">
        <f>6.44*I86</f>
        <v>47.978000000000002</v>
      </c>
      <c r="M86" s="6">
        <f t="shared" si="24"/>
        <v>69.92</v>
      </c>
      <c r="N86" s="17">
        <f t="shared" ref="N86:P114" si="134">E86+J86</f>
        <v>508.64300000000003</v>
      </c>
      <c r="O86" s="17">
        <f t="shared" si="134"/>
        <v>414.61900000000003</v>
      </c>
      <c r="P86" s="17">
        <f t="shared" si="134"/>
        <v>94.024000000000001</v>
      </c>
      <c r="Q86" s="17">
        <f t="shared" si="10"/>
        <v>40.869999999999997</v>
      </c>
      <c r="R86" s="6">
        <v>7.45</v>
      </c>
      <c r="S86" s="6">
        <f t="shared" si="123"/>
        <v>304.48149999999998</v>
      </c>
      <c r="T86" s="6">
        <f t="shared" si="124"/>
        <v>256.50349999999997</v>
      </c>
      <c r="U86" s="6">
        <f>6.44*R86</f>
        <v>47.978000000000002</v>
      </c>
      <c r="V86" s="17">
        <f t="shared" si="125"/>
        <v>29.05</v>
      </c>
      <c r="W86" s="6">
        <v>7.75</v>
      </c>
      <c r="X86" s="6">
        <f t="shared" si="126"/>
        <v>225.13750000000002</v>
      </c>
      <c r="Y86" s="6">
        <f t="shared" si="127"/>
        <v>175.22750000000002</v>
      </c>
      <c r="Z86" s="6">
        <f>6.44*W86</f>
        <v>49.910000000000004</v>
      </c>
      <c r="AA86" s="6">
        <f t="shared" si="115"/>
        <v>69.92</v>
      </c>
      <c r="AB86" s="17">
        <f t="shared" si="116"/>
        <v>529.61900000000003</v>
      </c>
      <c r="AC86" s="17">
        <f t="shared" si="117"/>
        <v>431.73099999999999</v>
      </c>
      <c r="AD86" s="17">
        <f t="shared" si="118"/>
        <v>97.888000000000005</v>
      </c>
      <c r="AE86" s="17">
        <f t="shared" si="119"/>
        <v>40.869999999999997</v>
      </c>
      <c r="AF86" s="6">
        <v>7.75</v>
      </c>
      <c r="AG86" s="6">
        <f t="shared" si="128"/>
        <v>316.74250000000001</v>
      </c>
      <c r="AH86" s="6">
        <f t="shared" si="129"/>
        <v>266.83249999999998</v>
      </c>
      <c r="AI86" s="6">
        <f>6.44*AF86</f>
        <v>49.910000000000004</v>
      </c>
      <c r="AJ86" s="17">
        <f t="shared" si="120"/>
        <v>29.05</v>
      </c>
      <c r="AK86" s="6">
        <v>8.06</v>
      </c>
      <c r="AL86" s="6">
        <f t="shared" si="130"/>
        <v>234.14300000000003</v>
      </c>
      <c r="AM86" s="6">
        <f t="shared" si="131"/>
        <v>182.23660000000001</v>
      </c>
      <c r="AN86" s="6">
        <f>6.44*AK86</f>
        <v>51.906400000000005</v>
      </c>
      <c r="AO86" s="6">
        <f t="shared" si="132"/>
        <v>69.92</v>
      </c>
      <c r="AP86" s="17">
        <f t="shared" si="133"/>
        <v>550.88550000000009</v>
      </c>
      <c r="AQ86" s="17">
        <f t="shared" si="133"/>
        <v>449.06909999999999</v>
      </c>
      <c r="AR86" s="17">
        <f t="shared" si="133"/>
        <v>101.81640000000002</v>
      </c>
    </row>
    <row r="87" spans="1:44" ht="31.2" hidden="1" x14ac:dyDescent="0.3">
      <c r="A87" s="15" t="s">
        <v>137</v>
      </c>
      <c r="B87" s="2" t="s">
        <v>33</v>
      </c>
      <c r="C87" s="6">
        <v>105.5</v>
      </c>
      <c r="D87" s="6">
        <v>7.15</v>
      </c>
      <c r="E87" s="6">
        <f t="shared" si="106"/>
        <v>754.32500000000005</v>
      </c>
      <c r="F87" s="6">
        <f t="shared" si="121"/>
        <v>754.32500000000005</v>
      </c>
      <c r="G87" s="6"/>
      <c r="H87" s="6">
        <v>66.34</v>
      </c>
      <c r="I87" s="6">
        <v>7.45</v>
      </c>
      <c r="J87" s="6">
        <f t="shared" si="109"/>
        <v>494.23300000000006</v>
      </c>
      <c r="K87" s="6">
        <f t="shared" si="122"/>
        <v>494.23300000000006</v>
      </c>
      <c r="L87" s="6"/>
      <c r="M87" s="6">
        <f t="shared" si="24"/>
        <v>171.84</v>
      </c>
      <c r="N87" s="17">
        <f t="shared" si="134"/>
        <v>1248.558</v>
      </c>
      <c r="O87" s="17">
        <f t="shared" si="134"/>
        <v>1248.558</v>
      </c>
      <c r="P87" s="17">
        <f t="shared" si="134"/>
        <v>0</v>
      </c>
      <c r="Q87" s="17">
        <f t="shared" si="10"/>
        <v>105.5</v>
      </c>
      <c r="R87" s="6">
        <v>7.45</v>
      </c>
      <c r="S87" s="6">
        <f t="shared" si="123"/>
        <v>785.97500000000002</v>
      </c>
      <c r="T87" s="6">
        <f t="shared" si="124"/>
        <v>785.97500000000002</v>
      </c>
      <c r="U87" s="6"/>
      <c r="V87" s="17">
        <f t="shared" si="125"/>
        <v>66.34</v>
      </c>
      <c r="W87" s="6">
        <v>7.75</v>
      </c>
      <c r="X87" s="6">
        <f t="shared" si="126"/>
        <v>514.13499999999999</v>
      </c>
      <c r="Y87" s="6">
        <f t="shared" si="127"/>
        <v>514.13499999999999</v>
      </c>
      <c r="Z87" s="6"/>
      <c r="AA87" s="6">
        <f t="shared" si="115"/>
        <v>171.84</v>
      </c>
      <c r="AB87" s="17">
        <f t="shared" si="116"/>
        <v>1300.1100000000001</v>
      </c>
      <c r="AC87" s="17">
        <f t="shared" si="117"/>
        <v>1300.1100000000001</v>
      </c>
      <c r="AD87" s="17">
        <f t="shared" si="118"/>
        <v>0</v>
      </c>
      <c r="AE87" s="17">
        <f t="shared" si="119"/>
        <v>105.5</v>
      </c>
      <c r="AF87" s="6">
        <v>7.75</v>
      </c>
      <c r="AG87" s="6">
        <f t="shared" si="128"/>
        <v>817.625</v>
      </c>
      <c r="AH87" s="6">
        <f t="shared" si="129"/>
        <v>817.625</v>
      </c>
      <c r="AI87" s="6"/>
      <c r="AJ87" s="17">
        <f t="shared" si="120"/>
        <v>66.34</v>
      </c>
      <c r="AK87" s="6">
        <v>8.06</v>
      </c>
      <c r="AL87" s="6">
        <f t="shared" si="130"/>
        <v>534.70040000000006</v>
      </c>
      <c r="AM87" s="6">
        <f t="shared" si="131"/>
        <v>534.70040000000006</v>
      </c>
      <c r="AN87" s="6"/>
      <c r="AO87" s="6">
        <f t="shared" si="132"/>
        <v>171.84</v>
      </c>
      <c r="AP87" s="17">
        <f t="shared" si="133"/>
        <v>1352.3254000000002</v>
      </c>
      <c r="AQ87" s="17">
        <f t="shared" si="133"/>
        <v>1352.3254000000002</v>
      </c>
      <c r="AR87" s="17">
        <f t="shared" si="133"/>
        <v>0</v>
      </c>
    </row>
    <row r="88" spans="1:44" s="21" customFormat="1" ht="31.2" hidden="1" x14ac:dyDescent="0.3">
      <c r="A88" s="4" t="s">
        <v>138</v>
      </c>
      <c r="B88" s="8" t="s">
        <v>38</v>
      </c>
      <c r="C88" s="5">
        <f>SUM(C89:C98)</f>
        <v>839.95</v>
      </c>
      <c r="D88" s="5"/>
      <c r="E88" s="5">
        <f>SUM(E89:E98)</f>
        <v>6005.6425000000008</v>
      </c>
      <c r="F88" s="5">
        <f>SUM(F89:F98)</f>
        <v>5101.8038499999993</v>
      </c>
      <c r="G88" s="5">
        <f>SUM(G89:G98)</f>
        <v>903.83865000000003</v>
      </c>
      <c r="H88" s="5">
        <f>SUM(H89:H98)</f>
        <v>844.1099999999999</v>
      </c>
      <c r="I88" s="5"/>
      <c r="J88" s="5">
        <f t="shared" ref="J88:Q88" si="135">SUM(J89:J98)</f>
        <v>6288.6194999999998</v>
      </c>
      <c r="K88" s="5">
        <f t="shared" si="135"/>
        <v>5394.7759500000002</v>
      </c>
      <c r="L88" s="5">
        <f t="shared" si="135"/>
        <v>893.84354999999994</v>
      </c>
      <c r="M88" s="5">
        <f t="shared" si="135"/>
        <v>1684.0600000000002</v>
      </c>
      <c r="N88" s="5">
        <f t="shared" si="135"/>
        <v>12294.261999999999</v>
      </c>
      <c r="O88" s="5">
        <f t="shared" si="135"/>
        <v>10496.579799999998</v>
      </c>
      <c r="P88" s="5">
        <f t="shared" si="135"/>
        <v>1797.6822000000002</v>
      </c>
      <c r="Q88" s="5">
        <f t="shared" si="135"/>
        <v>841.33</v>
      </c>
      <c r="R88" s="5"/>
      <c r="S88" s="5">
        <f>SUM(S89:S98)</f>
        <v>6267.9084999999986</v>
      </c>
      <c r="T88" s="5">
        <f>SUM(T89:T98)</f>
        <v>5326.1465499999995</v>
      </c>
      <c r="U88" s="5">
        <f>SUM(U89:U98)</f>
        <v>941.76195000000007</v>
      </c>
      <c r="V88" s="5">
        <f>SUM(V89:V98)</f>
        <v>842.73</v>
      </c>
      <c r="W88" s="5"/>
      <c r="X88" s="5">
        <f t="shared" ref="X88:AE88" si="136">SUM(X89:X98)</f>
        <v>6531.1574999999993</v>
      </c>
      <c r="Y88" s="5">
        <f t="shared" si="136"/>
        <v>5601.3202500000007</v>
      </c>
      <c r="Z88" s="5">
        <f t="shared" si="136"/>
        <v>929.83724999999993</v>
      </c>
      <c r="AA88" s="5">
        <f t="shared" si="136"/>
        <v>1684.0600000000002</v>
      </c>
      <c r="AB88" s="5">
        <f t="shared" si="136"/>
        <v>12799.066000000001</v>
      </c>
      <c r="AC88" s="5">
        <f t="shared" si="136"/>
        <v>10927.4668</v>
      </c>
      <c r="AD88" s="5">
        <f t="shared" si="136"/>
        <v>1871.5992000000001</v>
      </c>
      <c r="AE88" s="5">
        <f t="shared" si="136"/>
        <v>841.33</v>
      </c>
      <c r="AF88" s="5"/>
      <c r="AG88" s="5">
        <f>SUM(AG89:AG98)</f>
        <v>6520.3075000000008</v>
      </c>
      <c r="AH88" s="5">
        <f>SUM(AH89:AH98)</f>
        <v>5540.6222500000003</v>
      </c>
      <c r="AI88" s="5">
        <f>SUM(AI89:AI98)</f>
        <v>979.68525000000011</v>
      </c>
      <c r="AJ88" s="5">
        <f>SUM(AJ89:AJ98)</f>
        <v>842.73</v>
      </c>
      <c r="AK88" s="5"/>
      <c r="AL88" s="5">
        <f t="shared" ref="AL88:AR88" si="137">SUM(AL89:AL98)</f>
        <v>6792.4037999999991</v>
      </c>
      <c r="AM88" s="5">
        <f t="shared" si="137"/>
        <v>5825.3730600000008</v>
      </c>
      <c r="AN88" s="5">
        <f t="shared" si="137"/>
        <v>967.03074000000004</v>
      </c>
      <c r="AO88" s="5">
        <f t="shared" si="137"/>
        <v>1684.0600000000002</v>
      </c>
      <c r="AP88" s="5">
        <f t="shared" si="137"/>
        <v>13312.711300000001</v>
      </c>
      <c r="AQ88" s="5">
        <f t="shared" si="137"/>
        <v>11365.99531</v>
      </c>
      <c r="AR88" s="5">
        <f t="shared" si="137"/>
        <v>1946.7159900000001</v>
      </c>
    </row>
    <row r="89" spans="1:44" ht="31.2" hidden="1" x14ac:dyDescent="0.3">
      <c r="A89" s="15" t="s">
        <v>139</v>
      </c>
      <c r="B89" s="2" t="s">
        <v>40</v>
      </c>
      <c r="C89" s="6">
        <v>114.5</v>
      </c>
      <c r="D89" s="6">
        <v>7.15</v>
      </c>
      <c r="E89" s="6">
        <f t="shared" si="106"/>
        <v>818.67500000000007</v>
      </c>
      <c r="F89" s="6">
        <f t="shared" ref="F89:F101" si="138">E89-G89</f>
        <v>409.33750000000003</v>
      </c>
      <c r="G89" s="6">
        <f>E89*50%</f>
        <v>409.33750000000003</v>
      </c>
      <c r="H89" s="6">
        <v>94.8</v>
      </c>
      <c r="I89" s="6">
        <v>7.45</v>
      </c>
      <c r="J89" s="6">
        <f t="shared" si="109"/>
        <v>706.26</v>
      </c>
      <c r="K89" s="6">
        <f t="shared" ref="K89:K101" si="139">J89-L89</f>
        <v>353.13</v>
      </c>
      <c r="L89" s="6">
        <f>J89*50%</f>
        <v>353.13</v>
      </c>
      <c r="M89" s="6">
        <f t="shared" ref="M89:M114" si="140">C89+H89</f>
        <v>209.3</v>
      </c>
      <c r="N89" s="17">
        <f t="shared" si="134"/>
        <v>1524.9349999999999</v>
      </c>
      <c r="O89" s="17">
        <f t="shared" si="134"/>
        <v>762.46749999999997</v>
      </c>
      <c r="P89" s="17">
        <f t="shared" si="134"/>
        <v>762.46749999999997</v>
      </c>
      <c r="Q89" s="17">
        <f t="shared" ref="Q89:Q114" si="141">C89</f>
        <v>114.5</v>
      </c>
      <c r="R89" s="6">
        <v>7.45</v>
      </c>
      <c r="S89" s="6">
        <f t="shared" ref="S89:S98" si="142">Q89*R89</f>
        <v>853.02499999999998</v>
      </c>
      <c r="T89" s="6">
        <f t="shared" ref="T89:T101" si="143">S89-U89</f>
        <v>426.51249999999999</v>
      </c>
      <c r="U89" s="6">
        <f>S89*50%</f>
        <v>426.51249999999999</v>
      </c>
      <c r="V89" s="17">
        <f t="shared" ref="V89:V101" si="144">H89</f>
        <v>94.8</v>
      </c>
      <c r="W89" s="6">
        <v>7.75</v>
      </c>
      <c r="X89" s="6">
        <f t="shared" ref="X89:X101" si="145">V89*W89</f>
        <v>734.69999999999993</v>
      </c>
      <c r="Y89" s="6">
        <f t="shared" ref="Y89:Y101" si="146">X89-Z89</f>
        <v>367.34999999999997</v>
      </c>
      <c r="Z89" s="6">
        <f>X89*50%</f>
        <v>367.34999999999997</v>
      </c>
      <c r="AA89" s="6">
        <f t="shared" ref="AA89:AA101" si="147">Q89+V89</f>
        <v>209.3</v>
      </c>
      <c r="AB89" s="17">
        <f t="shared" ref="AB89:AB101" si="148">S89+X89</f>
        <v>1587.7249999999999</v>
      </c>
      <c r="AC89" s="17">
        <f t="shared" ref="AC89:AC101" si="149">T89+Y89</f>
        <v>793.86249999999995</v>
      </c>
      <c r="AD89" s="17">
        <f t="shared" ref="AD89:AD101" si="150">U89+Z89</f>
        <v>793.86249999999995</v>
      </c>
      <c r="AE89" s="17">
        <f t="shared" ref="AE89:AE101" si="151">Q89</f>
        <v>114.5</v>
      </c>
      <c r="AF89" s="6">
        <v>7.75</v>
      </c>
      <c r="AG89" s="6">
        <f t="shared" ref="AG89:AG98" si="152">AE89*AF89</f>
        <v>887.375</v>
      </c>
      <c r="AH89" s="6">
        <f t="shared" ref="AH89:AH101" si="153">AG89-AI89</f>
        <v>443.6875</v>
      </c>
      <c r="AI89" s="6">
        <f>AG89*50%</f>
        <v>443.6875</v>
      </c>
      <c r="AJ89" s="17">
        <f t="shared" ref="AJ89:AJ101" si="154">V89</f>
        <v>94.8</v>
      </c>
      <c r="AK89" s="6">
        <v>8.06</v>
      </c>
      <c r="AL89" s="6">
        <f t="shared" ref="AL89:AL101" si="155">AJ89*AK89</f>
        <v>764.08800000000008</v>
      </c>
      <c r="AM89" s="6">
        <f t="shared" ref="AM89:AM101" si="156">AL89-AN89</f>
        <v>382.04400000000004</v>
      </c>
      <c r="AN89" s="6">
        <f>AL89*50%</f>
        <v>382.04400000000004</v>
      </c>
      <c r="AO89" s="6">
        <f t="shared" ref="AO89:AO101" si="157">AE89+AJ89</f>
        <v>209.3</v>
      </c>
      <c r="AP89" s="17">
        <f t="shared" ref="AP89:AR101" si="158">AG89+AL89</f>
        <v>1651.4630000000002</v>
      </c>
      <c r="AQ89" s="17">
        <f t="shared" si="158"/>
        <v>825.7315000000001</v>
      </c>
      <c r="AR89" s="17">
        <f t="shared" si="158"/>
        <v>825.7315000000001</v>
      </c>
    </row>
    <row r="90" spans="1:44" ht="31.2" hidden="1" x14ac:dyDescent="0.3">
      <c r="A90" s="15" t="s">
        <v>140</v>
      </c>
      <c r="B90" s="1" t="s">
        <v>41</v>
      </c>
      <c r="C90" s="6">
        <v>614.20000000000005</v>
      </c>
      <c r="D90" s="6">
        <v>7.15</v>
      </c>
      <c r="E90" s="6">
        <f t="shared" si="106"/>
        <v>4391.5300000000007</v>
      </c>
      <c r="F90" s="6">
        <f t="shared" si="138"/>
        <v>3952.3770000000004</v>
      </c>
      <c r="G90" s="6">
        <f>E90*10%</f>
        <v>439.15300000000008</v>
      </c>
      <c r="H90" s="6">
        <v>653.5</v>
      </c>
      <c r="I90" s="6">
        <v>7.45</v>
      </c>
      <c r="J90" s="6">
        <f t="shared" si="109"/>
        <v>4868.5749999999998</v>
      </c>
      <c r="K90" s="6">
        <f t="shared" si="139"/>
        <v>4381.7174999999997</v>
      </c>
      <c r="L90" s="6">
        <f>J90*10%</f>
        <v>486.85750000000002</v>
      </c>
      <c r="M90" s="6">
        <f t="shared" si="140"/>
        <v>1267.7</v>
      </c>
      <c r="N90" s="17">
        <f t="shared" si="134"/>
        <v>9260.1049999999996</v>
      </c>
      <c r="O90" s="17">
        <f t="shared" si="134"/>
        <v>8334.0944999999992</v>
      </c>
      <c r="P90" s="17">
        <f t="shared" si="134"/>
        <v>926.01050000000009</v>
      </c>
      <c r="Q90" s="17">
        <f t="shared" si="141"/>
        <v>614.20000000000005</v>
      </c>
      <c r="R90" s="6">
        <v>7.45</v>
      </c>
      <c r="S90" s="6">
        <f t="shared" si="142"/>
        <v>4575.7900000000009</v>
      </c>
      <c r="T90" s="6">
        <f t="shared" si="143"/>
        <v>4118.2110000000011</v>
      </c>
      <c r="U90" s="6">
        <f>S90*10%</f>
        <v>457.57900000000012</v>
      </c>
      <c r="V90" s="17">
        <f t="shared" si="144"/>
        <v>653.5</v>
      </c>
      <c r="W90" s="6">
        <v>7.75</v>
      </c>
      <c r="X90" s="6">
        <f t="shared" si="145"/>
        <v>5064.625</v>
      </c>
      <c r="Y90" s="6">
        <f t="shared" si="146"/>
        <v>4558.1625000000004</v>
      </c>
      <c r="Z90" s="6">
        <f>X90*10%</f>
        <v>506.46250000000003</v>
      </c>
      <c r="AA90" s="6">
        <f t="shared" si="147"/>
        <v>1267.7</v>
      </c>
      <c r="AB90" s="17">
        <f t="shared" si="148"/>
        <v>9640.4150000000009</v>
      </c>
      <c r="AC90" s="17">
        <f t="shared" si="149"/>
        <v>8676.3735000000015</v>
      </c>
      <c r="AD90" s="17">
        <f t="shared" si="150"/>
        <v>964.04150000000016</v>
      </c>
      <c r="AE90" s="17">
        <f t="shared" si="151"/>
        <v>614.20000000000005</v>
      </c>
      <c r="AF90" s="6">
        <v>7.75</v>
      </c>
      <c r="AG90" s="6">
        <f t="shared" si="152"/>
        <v>4760.05</v>
      </c>
      <c r="AH90" s="6">
        <f t="shared" si="153"/>
        <v>4284.0450000000001</v>
      </c>
      <c r="AI90" s="6">
        <f>AG90*10%</f>
        <v>476.00500000000005</v>
      </c>
      <c r="AJ90" s="17">
        <f t="shared" si="154"/>
        <v>653.5</v>
      </c>
      <c r="AK90" s="6">
        <v>8.06</v>
      </c>
      <c r="AL90" s="6">
        <f t="shared" si="155"/>
        <v>5267.21</v>
      </c>
      <c r="AM90" s="6">
        <f t="shared" si="156"/>
        <v>4740.4889999999996</v>
      </c>
      <c r="AN90" s="6">
        <f>AL90*10%</f>
        <v>526.721</v>
      </c>
      <c r="AO90" s="6">
        <f t="shared" si="157"/>
        <v>1267.7</v>
      </c>
      <c r="AP90" s="17">
        <f t="shared" si="158"/>
        <v>10027.26</v>
      </c>
      <c r="AQ90" s="17">
        <f t="shared" si="158"/>
        <v>9024.5339999999997</v>
      </c>
      <c r="AR90" s="17">
        <f t="shared" si="158"/>
        <v>1002.7260000000001</v>
      </c>
    </row>
    <row r="91" spans="1:44" ht="31.2" hidden="1" x14ac:dyDescent="0.3">
      <c r="A91" s="15" t="s">
        <v>141</v>
      </c>
      <c r="B91" s="1" t="s">
        <v>42</v>
      </c>
      <c r="C91" s="6">
        <v>5.4</v>
      </c>
      <c r="D91" s="6">
        <v>7.15</v>
      </c>
      <c r="E91" s="6">
        <f t="shared" si="106"/>
        <v>38.610000000000007</v>
      </c>
      <c r="F91" s="6">
        <f t="shared" si="138"/>
        <v>34.749000000000009</v>
      </c>
      <c r="G91" s="6">
        <f>E91*10%</f>
        <v>3.8610000000000007</v>
      </c>
      <c r="H91" s="6">
        <v>4.68</v>
      </c>
      <c r="I91" s="6">
        <v>7.45</v>
      </c>
      <c r="J91" s="6">
        <f t="shared" si="109"/>
        <v>34.866</v>
      </c>
      <c r="K91" s="6">
        <f t="shared" si="139"/>
        <v>31.3794</v>
      </c>
      <c r="L91" s="6">
        <f>J91*10%</f>
        <v>3.4866000000000001</v>
      </c>
      <c r="M91" s="6">
        <f t="shared" si="140"/>
        <v>10.08</v>
      </c>
      <c r="N91" s="17">
        <f t="shared" si="134"/>
        <v>73.475999999999999</v>
      </c>
      <c r="O91" s="17">
        <f t="shared" si="134"/>
        <v>66.128400000000013</v>
      </c>
      <c r="P91" s="17">
        <f t="shared" si="134"/>
        <v>7.3476000000000008</v>
      </c>
      <c r="Q91" s="17">
        <f t="shared" si="141"/>
        <v>5.4</v>
      </c>
      <c r="R91" s="6">
        <v>7.45</v>
      </c>
      <c r="S91" s="6">
        <f t="shared" si="142"/>
        <v>40.230000000000004</v>
      </c>
      <c r="T91" s="6">
        <f t="shared" si="143"/>
        <v>36.207000000000001</v>
      </c>
      <c r="U91" s="6">
        <f>S91*10%</f>
        <v>4.0230000000000006</v>
      </c>
      <c r="V91" s="17">
        <f t="shared" si="144"/>
        <v>4.68</v>
      </c>
      <c r="W91" s="6">
        <v>7.75</v>
      </c>
      <c r="X91" s="6">
        <f t="shared" si="145"/>
        <v>36.269999999999996</v>
      </c>
      <c r="Y91" s="6">
        <f t="shared" si="146"/>
        <v>32.642999999999994</v>
      </c>
      <c r="Z91" s="6">
        <f>X91*10%</f>
        <v>3.6269999999999998</v>
      </c>
      <c r="AA91" s="6">
        <f t="shared" si="147"/>
        <v>10.08</v>
      </c>
      <c r="AB91" s="17">
        <f t="shared" si="148"/>
        <v>76.5</v>
      </c>
      <c r="AC91" s="17">
        <f t="shared" si="149"/>
        <v>68.849999999999994</v>
      </c>
      <c r="AD91" s="17">
        <f t="shared" si="150"/>
        <v>7.65</v>
      </c>
      <c r="AE91" s="17">
        <f t="shared" si="151"/>
        <v>5.4</v>
      </c>
      <c r="AF91" s="6">
        <v>7.75</v>
      </c>
      <c r="AG91" s="6">
        <f t="shared" si="152"/>
        <v>41.85</v>
      </c>
      <c r="AH91" s="6">
        <f t="shared" si="153"/>
        <v>37.664999999999999</v>
      </c>
      <c r="AI91" s="6">
        <f>AG91*10%</f>
        <v>4.1850000000000005</v>
      </c>
      <c r="AJ91" s="17">
        <f t="shared" si="154"/>
        <v>4.68</v>
      </c>
      <c r="AK91" s="6">
        <v>8.06</v>
      </c>
      <c r="AL91" s="6">
        <f t="shared" si="155"/>
        <v>37.720799999999997</v>
      </c>
      <c r="AM91" s="6">
        <f t="shared" si="156"/>
        <v>33.948719999999994</v>
      </c>
      <c r="AN91" s="6">
        <f>AL91*10%</f>
        <v>3.7720799999999999</v>
      </c>
      <c r="AO91" s="6">
        <f t="shared" si="157"/>
        <v>10.08</v>
      </c>
      <c r="AP91" s="17">
        <f t="shared" si="158"/>
        <v>79.570799999999991</v>
      </c>
      <c r="AQ91" s="17">
        <f t="shared" si="158"/>
        <v>71.613720000000001</v>
      </c>
      <c r="AR91" s="17">
        <f t="shared" si="158"/>
        <v>7.9570800000000004</v>
      </c>
    </row>
    <row r="92" spans="1:44" ht="31.2" hidden="1" x14ac:dyDescent="0.3">
      <c r="A92" s="15" t="s">
        <v>142</v>
      </c>
      <c r="B92" s="1" t="s">
        <v>39</v>
      </c>
      <c r="C92" s="6">
        <v>9.01</v>
      </c>
      <c r="D92" s="6">
        <v>7.15</v>
      </c>
      <c r="E92" s="6">
        <f>C92*D92</f>
        <v>64.421499999999995</v>
      </c>
      <c r="F92" s="6">
        <f>E92-G92</f>
        <v>57.979349999999997</v>
      </c>
      <c r="G92" s="6">
        <f>E92*10%</f>
        <v>6.4421499999999998</v>
      </c>
      <c r="H92" s="6">
        <v>4.91</v>
      </c>
      <c r="I92" s="6">
        <v>7.45</v>
      </c>
      <c r="J92" s="6">
        <f>H92*I92</f>
        <v>36.579500000000003</v>
      </c>
      <c r="K92" s="6">
        <f>J92-L92</f>
        <v>32.921550000000003</v>
      </c>
      <c r="L92" s="6">
        <f>J92*10%</f>
        <v>3.6579500000000005</v>
      </c>
      <c r="M92" s="6">
        <f>C92+H92</f>
        <v>13.92</v>
      </c>
      <c r="N92" s="17">
        <f>E92+J92</f>
        <v>101.001</v>
      </c>
      <c r="O92" s="17">
        <f>F92+K92</f>
        <v>90.900900000000007</v>
      </c>
      <c r="P92" s="17">
        <f>G92+L92</f>
        <v>10.100100000000001</v>
      </c>
      <c r="Q92" s="17">
        <f>C92</f>
        <v>9.01</v>
      </c>
      <c r="R92" s="6">
        <v>7.45</v>
      </c>
      <c r="S92" s="6">
        <f>Q92*R92</f>
        <v>67.124499999999998</v>
      </c>
      <c r="T92" s="6">
        <f>S92-U92</f>
        <v>60.412049999999994</v>
      </c>
      <c r="U92" s="6">
        <f>S92*10%</f>
        <v>6.7124500000000005</v>
      </c>
      <c r="V92" s="17">
        <f>H92</f>
        <v>4.91</v>
      </c>
      <c r="W92" s="6">
        <v>7.75</v>
      </c>
      <c r="X92" s="6">
        <f>V92*W92</f>
        <v>38.052500000000002</v>
      </c>
      <c r="Y92" s="6">
        <f>X92-Z92</f>
        <v>34.247250000000001</v>
      </c>
      <c r="Z92" s="6">
        <f>X92*10%</f>
        <v>3.8052500000000005</v>
      </c>
      <c r="AA92" s="6">
        <f t="shared" si="147"/>
        <v>13.92</v>
      </c>
      <c r="AB92" s="17">
        <f t="shared" si="148"/>
        <v>105.17699999999999</v>
      </c>
      <c r="AC92" s="17">
        <f t="shared" si="149"/>
        <v>94.659300000000002</v>
      </c>
      <c r="AD92" s="17">
        <f t="shared" si="150"/>
        <v>10.517700000000001</v>
      </c>
      <c r="AE92" s="17">
        <f t="shared" si="151"/>
        <v>9.01</v>
      </c>
      <c r="AF92" s="6">
        <v>7.75</v>
      </c>
      <c r="AG92" s="6">
        <f>AE92*AF92</f>
        <v>69.827500000000001</v>
      </c>
      <c r="AH92" s="6">
        <f>AG92-AI92</f>
        <v>62.844749999999998</v>
      </c>
      <c r="AI92" s="6">
        <f>AG92*10%</f>
        <v>6.9827500000000002</v>
      </c>
      <c r="AJ92" s="17">
        <f t="shared" si="154"/>
        <v>4.91</v>
      </c>
      <c r="AK92" s="6">
        <v>8.06</v>
      </c>
      <c r="AL92" s="6">
        <f>AJ92*AK92</f>
        <v>39.574600000000004</v>
      </c>
      <c r="AM92" s="6">
        <f>AL92-AN92</f>
        <v>35.617140000000006</v>
      </c>
      <c r="AN92" s="6">
        <f>AL92*10%</f>
        <v>3.9574600000000006</v>
      </c>
      <c r="AO92" s="6">
        <f>AE92+AJ92</f>
        <v>13.92</v>
      </c>
      <c r="AP92" s="17">
        <f>AG92+AL92</f>
        <v>109.4021</v>
      </c>
      <c r="AQ92" s="17">
        <f>AH92+AM92</f>
        <v>98.461890000000011</v>
      </c>
      <c r="AR92" s="17">
        <f>AI92+AN92</f>
        <v>10.94021</v>
      </c>
    </row>
    <row r="93" spans="1:44" hidden="1" x14ac:dyDescent="0.3">
      <c r="A93" s="15" t="s">
        <v>143</v>
      </c>
      <c r="B93" s="1" t="s">
        <v>43</v>
      </c>
      <c r="C93" s="6">
        <v>63</v>
      </c>
      <c r="D93" s="6">
        <v>7.15</v>
      </c>
      <c r="E93" s="6">
        <f t="shared" ref="E93" si="159">C93*D93</f>
        <v>450.45000000000005</v>
      </c>
      <c r="F93" s="6">
        <f t="shared" ref="F93" si="160">E93-G93</f>
        <v>405.40500000000003</v>
      </c>
      <c r="G93" s="6">
        <f>E93*10%</f>
        <v>45.045000000000009</v>
      </c>
      <c r="H93" s="6">
        <v>62.7</v>
      </c>
      <c r="I93" s="6">
        <v>7.45</v>
      </c>
      <c r="J93" s="6">
        <f t="shared" ref="J93" si="161">H93*I93</f>
        <v>467.11500000000001</v>
      </c>
      <c r="K93" s="6">
        <f t="shared" ref="K93" si="162">J93-L93</f>
        <v>420.40350000000001</v>
      </c>
      <c r="L93" s="6">
        <f>J93*10%</f>
        <v>46.711500000000001</v>
      </c>
      <c r="M93" s="6">
        <f t="shared" ref="M93" si="163">C93+H93</f>
        <v>125.7</v>
      </c>
      <c r="N93" s="17">
        <f t="shared" ref="N93" si="164">E93+J93</f>
        <v>917.56500000000005</v>
      </c>
      <c r="O93" s="17">
        <f t="shared" ref="O93" si="165">F93+K93</f>
        <v>825.80850000000009</v>
      </c>
      <c r="P93" s="17">
        <f t="shared" ref="P93" si="166">G93+L93</f>
        <v>91.756500000000017</v>
      </c>
      <c r="Q93" s="17">
        <f t="shared" ref="Q93" si="167">C93</f>
        <v>63</v>
      </c>
      <c r="R93" s="6">
        <v>7.45</v>
      </c>
      <c r="S93" s="6">
        <f t="shared" ref="S93" si="168">Q93*R93</f>
        <v>469.35</v>
      </c>
      <c r="T93" s="6">
        <f t="shared" ref="T93" si="169">S93-U93</f>
        <v>422.41500000000002</v>
      </c>
      <c r="U93" s="6">
        <f>S93*10%</f>
        <v>46.935000000000002</v>
      </c>
      <c r="V93" s="17">
        <f t="shared" ref="V93" si="170">H93</f>
        <v>62.7</v>
      </c>
      <c r="W93" s="6">
        <v>7.75</v>
      </c>
      <c r="X93" s="6">
        <f t="shared" ref="X93" si="171">V93*W93</f>
        <v>485.92500000000001</v>
      </c>
      <c r="Y93" s="6">
        <f t="shared" ref="Y93" si="172">X93-Z93</f>
        <v>437.33249999999998</v>
      </c>
      <c r="Z93" s="6">
        <f>X93*10%</f>
        <v>48.592500000000001</v>
      </c>
      <c r="AA93" s="6">
        <f t="shared" si="147"/>
        <v>125.7</v>
      </c>
      <c r="AB93" s="17">
        <f t="shared" si="148"/>
        <v>955.27500000000009</v>
      </c>
      <c r="AC93" s="17">
        <f t="shared" si="149"/>
        <v>859.74749999999995</v>
      </c>
      <c r="AD93" s="17">
        <f t="shared" si="150"/>
        <v>95.527500000000003</v>
      </c>
      <c r="AE93" s="17">
        <f t="shared" si="151"/>
        <v>63</v>
      </c>
      <c r="AF93" s="6">
        <v>7.75</v>
      </c>
      <c r="AG93" s="6">
        <f t="shared" ref="AG93" si="173">AE93*AF93</f>
        <v>488.25</v>
      </c>
      <c r="AH93" s="6">
        <f t="shared" ref="AH93" si="174">AG93-AI93</f>
        <v>439.42500000000001</v>
      </c>
      <c r="AI93" s="6">
        <f>AG93*10%</f>
        <v>48.825000000000003</v>
      </c>
      <c r="AJ93" s="17">
        <f t="shared" si="154"/>
        <v>62.7</v>
      </c>
      <c r="AK93" s="6">
        <v>8.06</v>
      </c>
      <c r="AL93" s="6">
        <f t="shared" ref="AL93" si="175">AJ93*AK93</f>
        <v>505.36200000000008</v>
      </c>
      <c r="AM93" s="6">
        <f t="shared" ref="AM93" si="176">AL93-AN93</f>
        <v>454.82580000000007</v>
      </c>
      <c r="AN93" s="6">
        <f>AL93*10%</f>
        <v>50.536200000000008</v>
      </c>
      <c r="AO93" s="6">
        <f t="shared" ref="AO93" si="177">AE93+AJ93</f>
        <v>125.7</v>
      </c>
      <c r="AP93" s="17">
        <f t="shared" ref="AP93" si="178">AG93+AL93</f>
        <v>993.61200000000008</v>
      </c>
      <c r="AQ93" s="17">
        <f t="shared" ref="AQ93" si="179">AH93+AM93</f>
        <v>894.25080000000003</v>
      </c>
      <c r="AR93" s="17">
        <f t="shared" ref="AR93" si="180">AI93+AN93</f>
        <v>99.361200000000011</v>
      </c>
    </row>
    <row r="94" spans="1:44" ht="31.2" hidden="1" x14ac:dyDescent="0.3">
      <c r="A94" s="15" t="s">
        <v>144</v>
      </c>
      <c r="B94" s="2" t="s">
        <v>45</v>
      </c>
      <c r="C94" s="6">
        <v>8.6</v>
      </c>
      <c r="D94" s="6">
        <v>7.15</v>
      </c>
      <c r="E94" s="6">
        <f>C94*D94</f>
        <v>61.49</v>
      </c>
      <c r="F94" s="6">
        <f>E94-G94</f>
        <v>61.49</v>
      </c>
      <c r="G94" s="6"/>
      <c r="H94" s="6">
        <v>5.0999999999999996</v>
      </c>
      <c r="I94" s="6">
        <v>7.45</v>
      </c>
      <c r="J94" s="6">
        <f>H94*I94</f>
        <v>37.994999999999997</v>
      </c>
      <c r="K94" s="6">
        <f>J94-L94</f>
        <v>37.994999999999997</v>
      </c>
      <c r="L94" s="6"/>
      <c r="M94" s="6">
        <f>C94+H94</f>
        <v>13.7</v>
      </c>
      <c r="N94" s="17">
        <f t="shared" ref="N94:P95" si="181">E94+J94</f>
        <v>99.484999999999999</v>
      </c>
      <c r="O94" s="17">
        <f t="shared" si="181"/>
        <v>99.484999999999999</v>
      </c>
      <c r="P94" s="17">
        <f t="shared" si="181"/>
        <v>0</v>
      </c>
      <c r="Q94" s="17">
        <f>C94</f>
        <v>8.6</v>
      </c>
      <c r="R94" s="6">
        <v>7.45</v>
      </c>
      <c r="S94" s="6">
        <f>Q94*R94</f>
        <v>64.069999999999993</v>
      </c>
      <c r="T94" s="6">
        <f>S94-U94</f>
        <v>64.069999999999993</v>
      </c>
      <c r="U94" s="6"/>
      <c r="V94" s="17">
        <f>H94</f>
        <v>5.0999999999999996</v>
      </c>
      <c r="W94" s="6">
        <v>7.75</v>
      </c>
      <c r="X94" s="6">
        <f>V94*W94</f>
        <v>39.524999999999999</v>
      </c>
      <c r="Y94" s="6">
        <f>X94-Z94</f>
        <v>39.524999999999999</v>
      </c>
      <c r="Z94" s="6"/>
      <c r="AA94" s="6">
        <f t="shared" si="147"/>
        <v>13.7</v>
      </c>
      <c r="AB94" s="17">
        <f t="shared" si="148"/>
        <v>103.595</v>
      </c>
      <c r="AC94" s="17">
        <f t="shared" si="149"/>
        <v>103.595</v>
      </c>
      <c r="AD94" s="17">
        <f t="shared" si="150"/>
        <v>0</v>
      </c>
      <c r="AE94" s="17">
        <f t="shared" si="151"/>
        <v>8.6</v>
      </c>
      <c r="AF94" s="6">
        <v>7.75</v>
      </c>
      <c r="AG94" s="6">
        <f>AE94*AF94</f>
        <v>66.649999999999991</v>
      </c>
      <c r="AH94" s="6">
        <f>AG94-AI94</f>
        <v>66.649999999999991</v>
      </c>
      <c r="AI94" s="6"/>
      <c r="AJ94" s="17">
        <f t="shared" si="154"/>
        <v>5.0999999999999996</v>
      </c>
      <c r="AK94" s="6">
        <v>8.06</v>
      </c>
      <c r="AL94" s="6">
        <f>AJ94*AK94</f>
        <v>41.106000000000002</v>
      </c>
      <c r="AM94" s="6">
        <f>AL94-AN94</f>
        <v>41.106000000000002</v>
      </c>
      <c r="AN94" s="6"/>
      <c r="AO94" s="6">
        <f>AE94+AJ94</f>
        <v>13.7</v>
      </c>
      <c r="AP94" s="17">
        <f t="shared" ref="AP94:AR95" si="182">AG94+AL94</f>
        <v>107.756</v>
      </c>
      <c r="AQ94" s="17">
        <f t="shared" si="182"/>
        <v>107.756</v>
      </c>
      <c r="AR94" s="17">
        <f t="shared" si="182"/>
        <v>0</v>
      </c>
    </row>
    <row r="95" spans="1:44" ht="31.2" hidden="1" x14ac:dyDescent="0.3">
      <c r="A95" s="15" t="s">
        <v>145</v>
      </c>
      <c r="B95" s="1" t="s">
        <v>161</v>
      </c>
      <c r="C95" s="6">
        <v>3.61</v>
      </c>
      <c r="D95" s="6">
        <v>7.15</v>
      </c>
      <c r="E95" s="6">
        <f>C95*D95</f>
        <v>25.811499999999999</v>
      </c>
      <c r="F95" s="6">
        <f>E95-G95</f>
        <v>25.811499999999999</v>
      </c>
      <c r="G95" s="6"/>
      <c r="H95" s="6">
        <v>5.78</v>
      </c>
      <c r="I95" s="6">
        <v>7.45</v>
      </c>
      <c r="J95" s="6">
        <f>H95*I95</f>
        <v>43.061</v>
      </c>
      <c r="K95" s="6">
        <f>J95-L95</f>
        <v>43.061</v>
      </c>
      <c r="L95" s="6"/>
      <c r="M95" s="6">
        <f>C95+H95</f>
        <v>9.39</v>
      </c>
      <c r="N95" s="17">
        <f t="shared" si="181"/>
        <v>68.872500000000002</v>
      </c>
      <c r="O95" s="17">
        <f t="shared" si="181"/>
        <v>68.872500000000002</v>
      </c>
      <c r="P95" s="17">
        <f t="shared" si="181"/>
        <v>0</v>
      </c>
      <c r="Q95" s="17">
        <v>5.4</v>
      </c>
      <c r="R95" s="6">
        <v>7.45</v>
      </c>
      <c r="S95" s="6">
        <f>Q95*R95</f>
        <v>40.230000000000004</v>
      </c>
      <c r="T95" s="6">
        <f>S95-U95</f>
        <v>40.230000000000004</v>
      </c>
      <c r="U95" s="6"/>
      <c r="V95" s="17">
        <v>3.99</v>
      </c>
      <c r="W95" s="6">
        <v>7.75</v>
      </c>
      <c r="X95" s="6">
        <f>V95*W95</f>
        <v>30.922500000000003</v>
      </c>
      <c r="Y95" s="6">
        <f>X95-Z95</f>
        <v>30.922500000000003</v>
      </c>
      <c r="Z95" s="6"/>
      <c r="AA95" s="6">
        <f t="shared" si="147"/>
        <v>9.39</v>
      </c>
      <c r="AB95" s="17">
        <f t="shared" si="148"/>
        <v>71.152500000000003</v>
      </c>
      <c r="AC95" s="17">
        <f t="shared" si="149"/>
        <v>71.152500000000003</v>
      </c>
      <c r="AD95" s="17">
        <f t="shared" si="150"/>
        <v>0</v>
      </c>
      <c r="AE95" s="17">
        <f t="shared" si="151"/>
        <v>5.4</v>
      </c>
      <c r="AF95" s="6">
        <v>7.75</v>
      </c>
      <c r="AG95" s="6">
        <f>AE95*AF95</f>
        <v>41.85</v>
      </c>
      <c r="AH95" s="6">
        <f>AG95-AI95</f>
        <v>41.85</v>
      </c>
      <c r="AI95" s="6"/>
      <c r="AJ95" s="17">
        <f t="shared" si="154"/>
        <v>3.99</v>
      </c>
      <c r="AK95" s="6">
        <v>8.06</v>
      </c>
      <c r="AL95" s="6">
        <f>AJ95*AK95</f>
        <v>32.159400000000005</v>
      </c>
      <c r="AM95" s="6">
        <f>AL95-AN95</f>
        <v>32.159400000000005</v>
      </c>
      <c r="AN95" s="6"/>
      <c r="AO95" s="6">
        <f>AE95+AJ95</f>
        <v>9.39</v>
      </c>
      <c r="AP95" s="17">
        <f t="shared" si="182"/>
        <v>74.009399999999999</v>
      </c>
      <c r="AQ95" s="17">
        <f t="shared" si="182"/>
        <v>74.009399999999999</v>
      </c>
      <c r="AR95" s="17">
        <f t="shared" si="182"/>
        <v>0</v>
      </c>
    </row>
    <row r="96" spans="1:44" ht="31.2" hidden="1" x14ac:dyDescent="0.3">
      <c r="A96" s="15" t="s">
        <v>146</v>
      </c>
      <c r="B96" s="1" t="s">
        <v>44</v>
      </c>
      <c r="C96" s="6">
        <v>14.95</v>
      </c>
      <c r="D96" s="6">
        <v>7.15</v>
      </c>
      <c r="E96" s="6">
        <f t="shared" si="106"/>
        <v>106.8925</v>
      </c>
      <c r="F96" s="6">
        <f t="shared" si="138"/>
        <v>106.8925</v>
      </c>
      <c r="G96" s="6"/>
      <c r="H96" s="6">
        <v>8.51</v>
      </c>
      <c r="I96" s="6">
        <v>7.45</v>
      </c>
      <c r="J96" s="6">
        <f t="shared" si="109"/>
        <v>63.399500000000003</v>
      </c>
      <c r="K96" s="6">
        <f t="shared" si="139"/>
        <v>63.399500000000003</v>
      </c>
      <c r="L96" s="6"/>
      <c r="M96" s="6">
        <f t="shared" si="140"/>
        <v>23.46</v>
      </c>
      <c r="N96" s="17">
        <f t="shared" si="134"/>
        <v>170.292</v>
      </c>
      <c r="O96" s="17">
        <f t="shared" si="134"/>
        <v>170.292</v>
      </c>
      <c r="P96" s="17">
        <f t="shared" si="134"/>
        <v>0</v>
      </c>
      <c r="Q96" s="17">
        <f t="shared" si="141"/>
        <v>14.95</v>
      </c>
      <c r="R96" s="6">
        <v>7.45</v>
      </c>
      <c r="S96" s="6">
        <f t="shared" si="142"/>
        <v>111.3775</v>
      </c>
      <c r="T96" s="6">
        <f t="shared" si="143"/>
        <v>111.3775</v>
      </c>
      <c r="U96" s="6"/>
      <c r="V96" s="17">
        <f t="shared" si="144"/>
        <v>8.51</v>
      </c>
      <c r="W96" s="6">
        <v>7.75</v>
      </c>
      <c r="X96" s="6">
        <f t="shared" si="145"/>
        <v>65.952500000000001</v>
      </c>
      <c r="Y96" s="6">
        <f t="shared" si="146"/>
        <v>65.952500000000001</v>
      </c>
      <c r="Z96" s="6"/>
      <c r="AA96" s="6">
        <f t="shared" si="147"/>
        <v>23.46</v>
      </c>
      <c r="AB96" s="17">
        <f t="shared" si="148"/>
        <v>177.32999999999998</v>
      </c>
      <c r="AC96" s="17">
        <f t="shared" si="149"/>
        <v>177.32999999999998</v>
      </c>
      <c r="AD96" s="17">
        <f t="shared" si="150"/>
        <v>0</v>
      </c>
      <c r="AE96" s="17">
        <f t="shared" si="151"/>
        <v>14.95</v>
      </c>
      <c r="AF96" s="6">
        <v>7.75</v>
      </c>
      <c r="AG96" s="6">
        <f t="shared" si="152"/>
        <v>115.8625</v>
      </c>
      <c r="AH96" s="6">
        <f t="shared" si="153"/>
        <v>115.8625</v>
      </c>
      <c r="AI96" s="6"/>
      <c r="AJ96" s="17">
        <f t="shared" si="154"/>
        <v>8.51</v>
      </c>
      <c r="AK96" s="6">
        <v>8.06</v>
      </c>
      <c r="AL96" s="6">
        <f t="shared" si="155"/>
        <v>68.590600000000009</v>
      </c>
      <c r="AM96" s="6">
        <f t="shared" si="156"/>
        <v>68.590600000000009</v>
      </c>
      <c r="AN96" s="6"/>
      <c r="AO96" s="6">
        <f t="shared" si="157"/>
        <v>23.46</v>
      </c>
      <c r="AP96" s="17">
        <f t="shared" si="158"/>
        <v>184.45310000000001</v>
      </c>
      <c r="AQ96" s="17">
        <f t="shared" si="158"/>
        <v>184.45310000000001</v>
      </c>
      <c r="AR96" s="17">
        <f t="shared" si="158"/>
        <v>0</v>
      </c>
    </row>
    <row r="97" spans="1:44" ht="31.2" hidden="1" x14ac:dyDescent="0.3">
      <c r="A97" s="15" t="s">
        <v>147</v>
      </c>
      <c r="B97" s="1" t="s">
        <v>46</v>
      </c>
      <c r="C97" s="6">
        <v>0.27</v>
      </c>
      <c r="D97" s="6">
        <v>7.15</v>
      </c>
      <c r="E97" s="6">
        <f t="shared" si="106"/>
        <v>1.9305000000000003</v>
      </c>
      <c r="F97" s="6">
        <f t="shared" si="138"/>
        <v>1.9305000000000003</v>
      </c>
      <c r="G97" s="6"/>
      <c r="H97" s="6">
        <v>0.1</v>
      </c>
      <c r="I97" s="6">
        <v>7.45</v>
      </c>
      <c r="J97" s="6">
        <f t="shared" si="109"/>
        <v>0.74500000000000011</v>
      </c>
      <c r="K97" s="6">
        <f t="shared" si="139"/>
        <v>0.74500000000000011</v>
      </c>
      <c r="L97" s="6"/>
      <c r="M97" s="6">
        <f t="shared" si="140"/>
        <v>0.37</v>
      </c>
      <c r="N97" s="17">
        <f t="shared" si="134"/>
        <v>2.6755000000000004</v>
      </c>
      <c r="O97" s="17">
        <f t="shared" si="134"/>
        <v>2.6755000000000004</v>
      </c>
      <c r="P97" s="17">
        <f t="shared" si="134"/>
        <v>0</v>
      </c>
      <c r="Q97" s="17">
        <f t="shared" si="141"/>
        <v>0.27</v>
      </c>
      <c r="R97" s="6">
        <v>7.45</v>
      </c>
      <c r="S97" s="6">
        <f t="shared" si="142"/>
        <v>2.0115000000000003</v>
      </c>
      <c r="T97" s="6">
        <f t="shared" si="143"/>
        <v>2.0115000000000003</v>
      </c>
      <c r="U97" s="6"/>
      <c r="V97" s="17">
        <f t="shared" si="144"/>
        <v>0.1</v>
      </c>
      <c r="W97" s="6">
        <v>7.75</v>
      </c>
      <c r="X97" s="6">
        <f t="shared" si="145"/>
        <v>0.77500000000000002</v>
      </c>
      <c r="Y97" s="6">
        <f t="shared" si="146"/>
        <v>0.77500000000000002</v>
      </c>
      <c r="Z97" s="6"/>
      <c r="AA97" s="6">
        <f t="shared" si="147"/>
        <v>0.37</v>
      </c>
      <c r="AB97" s="17">
        <f t="shared" si="148"/>
        <v>2.7865000000000002</v>
      </c>
      <c r="AC97" s="17">
        <f t="shared" si="149"/>
        <v>2.7865000000000002</v>
      </c>
      <c r="AD97" s="17">
        <f t="shared" si="150"/>
        <v>0</v>
      </c>
      <c r="AE97" s="17">
        <f t="shared" si="151"/>
        <v>0.27</v>
      </c>
      <c r="AF97" s="6">
        <v>7.75</v>
      </c>
      <c r="AG97" s="6">
        <f t="shared" si="152"/>
        <v>2.0925000000000002</v>
      </c>
      <c r="AH97" s="6">
        <f t="shared" si="153"/>
        <v>2.0925000000000002</v>
      </c>
      <c r="AI97" s="6"/>
      <c r="AJ97" s="17">
        <f t="shared" si="154"/>
        <v>0.1</v>
      </c>
      <c r="AK97" s="6">
        <v>8.06</v>
      </c>
      <c r="AL97" s="6">
        <f t="shared" si="155"/>
        <v>0.80600000000000005</v>
      </c>
      <c r="AM97" s="6">
        <f t="shared" si="156"/>
        <v>0.80600000000000005</v>
      </c>
      <c r="AN97" s="6"/>
      <c r="AO97" s="6">
        <f t="shared" si="157"/>
        <v>0.37</v>
      </c>
      <c r="AP97" s="17">
        <f t="shared" si="158"/>
        <v>2.8985000000000003</v>
      </c>
      <c r="AQ97" s="17">
        <f t="shared" si="158"/>
        <v>2.8985000000000003</v>
      </c>
      <c r="AR97" s="17">
        <f t="shared" si="158"/>
        <v>0</v>
      </c>
    </row>
    <row r="98" spans="1:44" ht="31.2" hidden="1" x14ac:dyDescent="0.3">
      <c r="A98" s="15" t="s">
        <v>148</v>
      </c>
      <c r="B98" s="1" t="s">
        <v>47</v>
      </c>
      <c r="C98" s="6">
        <v>6.41</v>
      </c>
      <c r="D98" s="6">
        <v>7.15</v>
      </c>
      <c r="E98" s="6">
        <f t="shared" si="106"/>
        <v>45.831500000000005</v>
      </c>
      <c r="F98" s="6">
        <f t="shared" si="138"/>
        <v>45.831500000000005</v>
      </c>
      <c r="G98" s="6"/>
      <c r="H98" s="6">
        <v>4.03</v>
      </c>
      <c r="I98" s="6">
        <v>7.45</v>
      </c>
      <c r="J98" s="6">
        <f t="shared" si="109"/>
        <v>30.023500000000002</v>
      </c>
      <c r="K98" s="6">
        <f t="shared" si="139"/>
        <v>30.023500000000002</v>
      </c>
      <c r="L98" s="6"/>
      <c r="M98" s="6">
        <f t="shared" si="140"/>
        <v>10.440000000000001</v>
      </c>
      <c r="N98" s="17">
        <f t="shared" si="134"/>
        <v>75.855000000000004</v>
      </c>
      <c r="O98" s="17">
        <f t="shared" si="134"/>
        <v>75.855000000000004</v>
      </c>
      <c r="P98" s="17">
        <f t="shared" si="134"/>
        <v>0</v>
      </c>
      <c r="Q98" s="17">
        <v>6</v>
      </c>
      <c r="R98" s="6">
        <v>7.45</v>
      </c>
      <c r="S98" s="6">
        <f t="shared" si="142"/>
        <v>44.7</v>
      </c>
      <c r="T98" s="6">
        <f t="shared" si="143"/>
        <v>44.7</v>
      </c>
      <c r="U98" s="6"/>
      <c r="V98" s="17">
        <v>4.4400000000000004</v>
      </c>
      <c r="W98" s="6">
        <v>7.75</v>
      </c>
      <c r="X98" s="6">
        <f t="shared" si="145"/>
        <v>34.410000000000004</v>
      </c>
      <c r="Y98" s="6">
        <f t="shared" si="146"/>
        <v>34.410000000000004</v>
      </c>
      <c r="Z98" s="6"/>
      <c r="AA98" s="6">
        <f t="shared" si="147"/>
        <v>10.440000000000001</v>
      </c>
      <c r="AB98" s="17">
        <f t="shared" si="148"/>
        <v>79.110000000000014</v>
      </c>
      <c r="AC98" s="17">
        <f t="shared" si="149"/>
        <v>79.110000000000014</v>
      </c>
      <c r="AD98" s="17">
        <f t="shared" si="150"/>
        <v>0</v>
      </c>
      <c r="AE98" s="17">
        <v>6</v>
      </c>
      <c r="AF98" s="6">
        <v>7.75</v>
      </c>
      <c r="AG98" s="6">
        <f t="shared" si="152"/>
        <v>46.5</v>
      </c>
      <c r="AH98" s="6">
        <f t="shared" si="153"/>
        <v>46.5</v>
      </c>
      <c r="AI98" s="6"/>
      <c r="AJ98" s="17">
        <f t="shared" si="154"/>
        <v>4.4400000000000004</v>
      </c>
      <c r="AK98" s="6">
        <v>8.06</v>
      </c>
      <c r="AL98" s="6">
        <f t="shared" si="155"/>
        <v>35.786400000000008</v>
      </c>
      <c r="AM98" s="6">
        <f t="shared" si="156"/>
        <v>35.786400000000008</v>
      </c>
      <c r="AN98" s="6"/>
      <c r="AO98" s="6">
        <f t="shared" si="157"/>
        <v>10.440000000000001</v>
      </c>
      <c r="AP98" s="17">
        <f t="shared" si="158"/>
        <v>82.286400000000015</v>
      </c>
      <c r="AQ98" s="17">
        <f t="shared" si="158"/>
        <v>82.286400000000015</v>
      </c>
      <c r="AR98" s="17">
        <f t="shared" si="158"/>
        <v>0</v>
      </c>
    </row>
    <row r="99" spans="1:44" s="21" customFormat="1" ht="31.2" hidden="1" x14ac:dyDescent="0.3">
      <c r="A99" s="4" t="s">
        <v>76</v>
      </c>
      <c r="B99" s="8" t="s">
        <v>71</v>
      </c>
      <c r="C99" s="30">
        <v>0.5</v>
      </c>
      <c r="D99" s="6">
        <v>7.15</v>
      </c>
      <c r="E99" s="5">
        <f>C99*D99</f>
        <v>3.5750000000000002</v>
      </c>
      <c r="F99" s="5">
        <f t="shared" si="138"/>
        <v>3.5750000000000002</v>
      </c>
      <c r="G99" s="5">
        <v>0</v>
      </c>
      <c r="H99" s="5">
        <v>0.4</v>
      </c>
      <c r="I99" s="6">
        <v>7.45</v>
      </c>
      <c r="J99" s="5">
        <f t="shared" si="109"/>
        <v>2.9800000000000004</v>
      </c>
      <c r="K99" s="5">
        <f t="shared" si="139"/>
        <v>2.9800000000000004</v>
      </c>
      <c r="L99" s="5">
        <v>0</v>
      </c>
      <c r="M99" s="5">
        <f t="shared" si="140"/>
        <v>0.9</v>
      </c>
      <c r="N99" s="20">
        <f t="shared" si="134"/>
        <v>6.5550000000000006</v>
      </c>
      <c r="O99" s="20">
        <f t="shared" si="134"/>
        <v>6.5550000000000006</v>
      </c>
      <c r="P99" s="20">
        <f t="shared" si="134"/>
        <v>0</v>
      </c>
      <c r="Q99" s="20">
        <f t="shared" si="141"/>
        <v>0.5</v>
      </c>
      <c r="R99" s="6">
        <v>7.45</v>
      </c>
      <c r="S99" s="5">
        <f>Q99*R99</f>
        <v>3.7250000000000001</v>
      </c>
      <c r="T99" s="5">
        <f t="shared" si="143"/>
        <v>3.7250000000000001</v>
      </c>
      <c r="U99" s="5">
        <v>0</v>
      </c>
      <c r="V99" s="20">
        <f t="shared" si="144"/>
        <v>0.4</v>
      </c>
      <c r="W99" s="6">
        <v>7.75</v>
      </c>
      <c r="X99" s="5">
        <f t="shared" si="145"/>
        <v>3.1</v>
      </c>
      <c r="Y99" s="5">
        <f t="shared" si="146"/>
        <v>3.1</v>
      </c>
      <c r="Z99" s="5">
        <v>0</v>
      </c>
      <c r="AA99" s="5">
        <f t="shared" si="147"/>
        <v>0.9</v>
      </c>
      <c r="AB99" s="20">
        <f t="shared" si="148"/>
        <v>6.8250000000000002</v>
      </c>
      <c r="AC99" s="20">
        <f t="shared" si="149"/>
        <v>6.8250000000000002</v>
      </c>
      <c r="AD99" s="20">
        <f t="shared" si="150"/>
        <v>0</v>
      </c>
      <c r="AE99" s="20">
        <f t="shared" si="151"/>
        <v>0.5</v>
      </c>
      <c r="AF99" s="6">
        <v>7.75</v>
      </c>
      <c r="AG99" s="5">
        <f>AE99*AF99</f>
        <v>3.875</v>
      </c>
      <c r="AH99" s="5">
        <f t="shared" si="153"/>
        <v>3.875</v>
      </c>
      <c r="AI99" s="5">
        <v>0</v>
      </c>
      <c r="AJ99" s="20">
        <f t="shared" si="154"/>
        <v>0.4</v>
      </c>
      <c r="AK99" s="6">
        <v>8.06</v>
      </c>
      <c r="AL99" s="5">
        <f t="shared" si="155"/>
        <v>3.2240000000000002</v>
      </c>
      <c r="AM99" s="5">
        <f t="shared" si="156"/>
        <v>3.2240000000000002</v>
      </c>
      <c r="AN99" s="5">
        <v>0</v>
      </c>
      <c r="AO99" s="5">
        <f t="shared" si="157"/>
        <v>0.9</v>
      </c>
      <c r="AP99" s="20">
        <f t="shared" si="158"/>
        <v>7.0990000000000002</v>
      </c>
      <c r="AQ99" s="20">
        <f t="shared" si="158"/>
        <v>7.0990000000000002</v>
      </c>
      <c r="AR99" s="20">
        <f t="shared" si="158"/>
        <v>0</v>
      </c>
    </row>
    <row r="100" spans="1:44" s="21" customFormat="1" ht="31.2" hidden="1" x14ac:dyDescent="0.3">
      <c r="A100" s="4" t="s">
        <v>77</v>
      </c>
      <c r="B100" s="8" t="s">
        <v>72</v>
      </c>
      <c r="C100" s="5">
        <v>6388</v>
      </c>
      <c r="D100" s="5">
        <v>6.04</v>
      </c>
      <c r="E100" s="5">
        <v>38583.5</v>
      </c>
      <c r="F100" s="5">
        <f t="shared" si="138"/>
        <v>38583.5</v>
      </c>
      <c r="G100" s="5">
        <v>0</v>
      </c>
      <c r="H100" s="5">
        <v>6722.56</v>
      </c>
      <c r="I100" s="5">
        <f>J100/H100</f>
        <v>6.280000476009139</v>
      </c>
      <c r="J100" s="5">
        <v>42217.68</v>
      </c>
      <c r="K100" s="5">
        <f t="shared" si="139"/>
        <v>42217.68</v>
      </c>
      <c r="L100" s="5"/>
      <c r="M100" s="5">
        <f t="shared" si="140"/>
        <v>13110.560000000001</v>
      </c>
      <c r="N100" s="20">
        <f t="shared" si="134"/>
        <v>80801.179999999993</v>
      </c>
      <c r="O100" s="20">
        <f t="shared" si="134"/>
        <v>80801.179999999993</v>
      </c>
      <c r="P100" s="20">
        <f t="shared" si="134"/>
        <v>0</v>
      </c>
      <c r="Q100" s="20">
        <f t="shared" si="141"/>
        <v>6388</v>
      </c>
      <c r="R100" s="5">
        <f>S100/Q100</f>
        <v>5.5844912022542266</v>
      </c>
      <c r="S100" s="5">
        <f>80801.2*44.15%</f>
        <v>35673.729800000001</v>
      </c>
      <c r="T100" s="5">
        <f t="shared" si="143"/>
        <v>35673.729800000001</v>
      </c>
      <c r="U100" s="5"/>
      <c r="V100" s="20">
        <f t="shared" si="144"/>
        <v>6722.56</v>
      </c>
      <c r="W100" s="5">
        <f>X100/V100</f>
        <v>6.7128400787795117</v>
      </c>
      <c r="X100" s="5">
        <f>80801.2*55.85%</f>
        <v>45127.470199999996</v>
      </c>
      <c r="Y100" s="5">
        <f t="shared" si="146"/>
        <v>45127.470199999996</v>
      </c>
      <c r="Z100" s="5"/>
      <c r="AA100" s="5">
        <f t="shared" si="147"/>
        <v>13110.560000000001</v>
      </c>
      <c r="AB100" s="20">
        <f t="shared" si="148"/>
        <v>80801.2</v>
      </c>
      <c r="AC100" s="20">
        <f t="shared" si="149"/>
        <v>80801.2</v>
      </c>
      <c r="AD100" s="20">
        <f t="shared" si="150"/>
        <v>0</v>
      </c>
      <c r="AE100" s="20">
        <f t="shared" si="151"/>
        <v>6388</v>
      </c>
      <c r="AF100" s="5">
        <f>AG100/AE100</f>
        <v>5.5844912022542266</v>
      </c>
      <c r="AG100" s="5">
        <f>80801.2*44.15%</f>
        <v>35673.729800000001</v>
      </c>
      <c r="AH100" s="5">
        <f t="shared" si="153"/>
        <v>35673.729800000001</v>
      </c>
      <c r="AI100" s="5"/>
      <c r="AJ100" s="20">
        <f t="shared" si="154"/>
        <v>6722.56</v>
      </c>
      <c r="AK100" s="5">
        <f>AL100/AJ100</f>
        <v>6.7128400787795117</v>
      </c>
      <c r="AL100" s="5">
        <f>80801.2*55.85%</f>
        <v>45127.470199999996</v>
      </c>
      <c r="AM100" s="5">
        <f t="shared" si="156"/>
        <v>45127.470199999996</v>
      </c>
      <c r="AN100" s="5"/>
      <c r="AO100" s="5">
        <f t="shared" si="157"/>
        <v>13110.560000000001</v>
      </c>
      <c r="AP100" s="20">
        <f t="shared" si="158"/>
        <v>80801.2</v>
      </c>
      <c r="AQ100" s="20">
        <f t="shared" si="158"/>
        <v>80801.2</v>
      </c>
      <c r="AR100" s="20">
        <f t="shared" si="158"/>
        <v>0</v>
      </c>
    </row>
    <row r="101" spans="1:44" s="21" customFormat="1" ht="31.2" hidden="1" x14ac:dyDescent="0.3">
      <c r="A101" s="4" t="s">
        <v>78</v>
      </c>
      <c r="B101" s="8" t="s">
        <v>66</v>
      </c>
      <c r="C101" s="5">
        <f>14.01+0.04734</f>
        <v>14.05734</v>
      </c>
      <c r="D101" s="5">
        <v>6.34</v>
      </c>
      <c r="E101" s="5">
        <f>C101*D101</f>
        <v>89.123535599999997</v>
      </c>
      <c r="F101" s="5">
        <f t="shared" si="138"/>
        <v>89.123535599999997</v>
      </c>
      <c r="G101" s="5">
        <v>0</v>
      </c>
      <c r="H101" s="5">
        <f>15.97+0.28279+18.73</f>
        <v>34.982790000000001</v>
      </c>
      <c r="I101" s="5">
        <v>6.62</v>
      </c>
      <c r="J101" s="5">
        <f t="shared" si="109"/>
        <v>231.58606980000002</v>
      </c>
      <c r="K101" s="5">
        <f t="shared" si="139"/>
        <v>231.58606980000002</v>
      </c>
      <c r="L101" s="5">
        <v>0</v>
      </c>
      <c r="M101" s="5">
        <f t="shared" si="140"/>
        <v>49.040130000000005</v>
      </c>
      <c r="N101" s="20">
        <f t="shared" si="134"/>
        <v>320.70960539999999</v>
      </c>
      <c r="O101" s="20">
        <f t="shared" si="134"/>
        <v>320.70960539999999</v>
      </c>
      <c r="P101" s="20">
        <f t="shared" si="134"/>
        <v>0</v>
      </c>
      <c r="Q101" s="20">
        <f>14.29+16.34</f>
        <v>30.63</v>
      </c>
      <c r="R101" s="5">
        <v>6.62</v>
      </c>
      <c r="S101" s="5">
        <f>Q101*R101</f>
        <v>202.7706</v>
      </c>
      <c r="T101" s="5">
        <f t="shared" si="143"/>
        <v>202.7706</v>
      </c>
      <c r="U101" s="5">
        <v>0</v>
      </c>
      <c r="V101" s="20">
        <f t="shared" si="144"/>
        <v>34.982790000000001</v>
      </c>
      <c r="W101" s="5">
        <v>6.88</v>
      </c>
      <c r="X101" s="5">
        <f t="shared" si="145"/>
        <v>240.6815952</v>
      </c>
      <c r="Y101" s="5">
        <f t="shared" si="146"/>
        <v>240.6815952</v>
      </c>
      <c r="Z101" s="5">
        <v>0</v>
      </c>
      <c r="AA101" s="5">
        <f t="shared" si="147"/>
        <v>65.612790000000004</v>
      </c>
      <c r="AB101" s="20">
        <f t="shared" si="148"/>
        <v>443.45219520000001</v>
      </c>
      <c r="AC101" s="20">
        <f t="shared" si="149"/>
        <v>443.45219520000001</v>
      </c>
      <c r="AD101" s="20">
        <f t="shared" si="150"/>
        <v>0</v>
      </c>
      <c r="AE101" s="20">
        <f t="shared" si="151"/>
        <v>30.63</v>
      </c>
      <c r="AF101" s="5">
        <v>6.88</v>
      </c>
      <c r="AG101" s="5">
        <f>AE101*AF101</f>
        <v>210.73439999999999</v>
      </c>
      <c r="AH101" s="5">
        <f t="shared" si="153"/>
        <v>210.73439999999999</v>
      </c>
      <c r="AI101" s="5">
        <v>0</v>
      </c>
      <c r="AJ101" s="20">
        <f t="shared" si="154"/>
        <v>34.982790000000001</v>
      </c>
      <c r="AK101" s="5">
        <v>7.16</v>
      </c>
      <c r="AL101" s="5">
        <f t="shared" si="155"/>
        <v>250.47677640000001</v>
      </c>
      <c r="AM101" s="5">
        <f t="shared" si="156"/>
        <v>250.47677640000001</v>
      </c>
      <c r="AN101" s="5">
        <v>0</v>
      </c>
      <c r="AO101" s="5">
        <f t="shared" si="157"/>
        <v>65.612790000000004</v>
      </c>
      <c r="AP101" s="20">
        <f t="shared" si="158"/>
        <v>461.2111764</v>
      </c>
      <c r="AQ101" s="20">
        <f t="shared" si="158"/>
        <v>461.2111764</v>
      </c>
      <c r="AR101" s="20">
        <f t="shared" si="158"/>
        <v>0</v>
      </c>
    </row>
    <row r="102" spans="1:44" s="21" customFormat="1" ht="31.2" hidden="1" x14ac:dyDescent="0.3">
      <c r="A102" s="4" t="s">
        <v>79</v>
      </c>
      <c r="B102" s="29" t="s">
        <v>73</v>
      </c>
      <c r="C102" s="5">
        <f t="shared" ref="C102:Q102" si="183">C103+C104</f>
        <v>562.95900000000006</v>
      </c>
      <c r="D102" s="5"/>
      <c r="E102" s="5">
        <f t="shared" si="183"/>
        <v>3635.46585</v>
      </c>
      <c r="F102" s="5">
        <f t="shared" si="183"/>
        <v>3635.46585</v>
      </c>
      <c r="G102" s="5">
        <f t="shared" si="183"/>
        <v>0</v>
      </c>
      <c r="H102" s="5">
        <f t="shared" si="183"/>
        <v>483.65800000000002</v>
      </c>
      <c r="I102" s="5"/>
      <c r="J102" s="5">
        <f t="shared" si="183"/>
        <v>3266.0231000000003</v>
      </c>
      <c r="K102" s="5">
        <f t="shared" si="183"/>
        <v>3266.0231000000003</v>
      </c>
      <c r="L102" s="5">
        <f t="shared" si="183"/>
        <v>0</v>
      </c>
      <c r="M102" s="5">
        <f t="shared" si="183"/>
        <v>1046.6170000000002</v>
      </c>
      <c r="N102" s="5">
        <f t="shared" si="183"/>
        <v>6901.4889500000008</v>
      </c>
      <c r="O102" s="5">
        <f t="shared" si="183"/>
        <v>6901.4889500000008</v>
      </c>
      <c r="P102" s="5">
        <f t="shared" si="183"/>
        <v>0</v>
      </c>
      <c r="Q102" s="5">
        <f t="shared" si="183"/>
        <v>562.95900000000006</v>
      </c>
      <c r="R102" s="5"/>
      <c r="S102" s="5">
        <f t="shared" ref="S102:V102" si="184">S103+S104</f>
        <v>3794.7315500000004</v>
      </c>
      <c r="T102" s="5">
        <f t="shared" si="184"/>
        <v>3794.7315500000004</v>
      </c>
      <c r="U102" s="5">
        <f t="shared" si="184"/>
        <v>0</v>
      </c>
      <c r="V102" s="5">
        <f t="shared" si="184"/>
        <v>483.65800000000002</v>
      </c>
      <c r="W102" s="5"/>
      <c r="X102" s="5">
        <f t="shared" ref="X102:AE102" si="185">X103+X104</f>
        <v>3394.8685</v>
      </c>
      <c r="Y102" s="5">
        <f t="shared" si="185"/>
        <v>3394.8685</v>
      </c>
      <c r="Z102" s="5">
        <f t="shared" si="185"/>
        <v>0</v>
      </c>
      <c r="AA102" s="5">
        <f t="shared" si="185"/>
        <v>1046.6170000000002</v>
      </c>
      <c r="AB102" s="5">
        <f t="shared" si="185"/>
        <v>7189.6000500000009</v>
      </c>
      <c r="AC102" s="5">
        <f t="shared" si="185"/>
        <v>7189.6000500000009</v>
      </c>
      <c r="AD102" s="5">
        <f t="shared" si="185"/>
        <v>0</v>
      </c>
      <c r="AE102" s="5">
        <f t="shared" si="185"/>
        <v>562.95900000000006</v>
      </c>
      <c r="AF102" s="5"/>
      <c r="AG102" s="5">
        <f t="shared" ref="AG102:AJ102" si="186">AG103+AG104</f>
        <v>3944.3752500000005</v>
      </c>
      <c r="AH102" s="5">
        <f t="shared" si="186"/>
        <v>3944.3752500000005</v>
      </c>
      <c r="AI102" s="5">
        <f t="shared" si="186"/>
        <v>0</v>
      </c>
      <c r="AJ102" s="5">
        <f t="shared" si="186"/>
        <v>483.65800000000002</v>
      </c>
      <c r="AK102" s="5"/>
      <c r="AL102" s="5">
        <f t="shared" ref="AL102:AR102" si="187">AL103+AL104</f>
        <v>3532.61348</v>
      </c>
      <c r="AM102" s="5">
        <f t="shared" si="187"/>
        <v>3532.61348</v>
      </c>
      <c r="AN102" s="5">
        <f t="shared" si="187"/>
        <v>0</v>
      </c>
      <c r="AO102" s="5">
        <f t="shared" si="187"/>
        <v>1046.6170000000002</v>
      </c>
      <c r="AP102" s="5">
        <f t="shared" si="187"/>
        <v>7476.9887300000009</v>
      </c>
      <c r="AQ102" s="5">
        <f t="shared" si="187"/>
        <v>7476.9887300000009</v>
      </c>
      <c r="AR102" s="5">
        <f t="shared" si="187"/>
        <v>0</v>
      </c>
    </row>
    <row r="103" spans="1:44" hidden="1" x14ac:dyDescent="0.3">
      <c r="A103" s="3"/>
      <c r="B103" s="31" t="s">
        <v>54</v>
      </c>
      <c r="C103" s="6">
        <v>481.1</v>
      </c>
      <c r="D103" s="6">
        <v>6.34</v>
      </c>
      <c r="E103" s="6">
        <f t="shared" ref="E103:E114" si="188">C103*D103</f>
        <v>3050.174</v>
      </c>
      <c r="F103" s="6">
        <f t="shared" ref="F103:F114" si="189">E103-G103</f>
        <v>3050.174</v>
      </c>
      <c r="G103" s="6">
        <v>0</v>
      </c>
      <c r="H103" s="6">
        <v>406.3</v>
      </c>
      <c r="I103" s="6">
        <v>6.62</v>
      </c>
      <c r="J103" s="6">
        <f t="shared" si="109"/>
        <v>2689.7060000000001</v>
      </c>
      <c r="K103" s="6">
        <f t="shared" ref="K103:K114" si="190">J103-L103</f>
        <v>2689.7060000000001</v>
      </c>
      <c r="L103" s="6">
        <v>0</v>
      </c>
      <c r="M103" s="6">
        <f t="shared" si="140"/>
        <v>887.40000000000009</v>
      </c>
      <c r="N103" s="17">
        <f t="shared" si="134"/>
        <v>5739.88</v>
      </c>
      <c r="O103" s="17">
        <f t="shared" si="134"/>
        <v>5739.88</v>
      </c>
      <c r="P103" s="17">
        <f t="shared" si="134"/>
        <v>0</v>
      </c>
      <c r="Q103" s="17">
        <f t="shared" si="141"/>
        <v>481.1</v>
      </c>
      <c r="R103" s="6">
        <v>6.62</v>
      </c>
      <c r="S103" s="6">
        <f t="shared" ref="S103:S114" si="191">Q103*R103</f>
        <v>3184.8820000000001</v>
      </c>
      <c r="T103" s="6">
        <f t="shared" ref="T103:T114" si="192">S103-U103</f>
        <v>3184.8820000000001</v>
      </c>
      <c r="U103" s="6">
        <v>0</v>
      </c>
      <c r="V103" s="17">
        <f t="shared" ref="V103:V114" si="193">H103</f>
        <v>406.3</v>
      </c>
      <c r="W103" s="6">
        <v>6.88</v>
      </c>
      <c r="X103" s="6">
        <f t="shared" ref="X103:X114" si="194">V103*W103</f>
        <v>2795.3440000000001</v>
      </c>
      <c r="Y103" s="6">
        <f t="shared" ref="Y103:Y114" si="195">X103-Z103</f>
        <v>2795.3440000000001</v>
      </c>
      <c r="Z103" s="6">
        <v>0</v>
      </c>
      <c r="AA103" s="6">
        <f>Q103+V103</f>
        <v>887.40000000000009</v>
      </c>
      <c r="AB103" s="17">
        <f t="shared" ref="AB103:AD109" si="196">S103+X103</f>
        <v>5980.2260000000006</v>
      </c>
      <c r="AC103" s="17">
        <f t="shared" si="196"/>
        <v>5980.2260000000006</v>
      </c>
      <c r="AD103" s="17">
        <f t="shared" si="196"/>
        <v>0</v>
      </c>
      <c r="AE103" s="17">
        <f>Q103</f>
        <v>481.1</v>
      </c>
      <c r="AF103" s="6">
        <v>6.88</v>
      </c>
      <c r="AG103" s="6">
        <f t="shared" ref="AG103:AG114" si="197">AE103*AF103</f>
        <v>3309.9680000000003</v>
      </c>
      <c r="AH103" s="6">
        <f t="shared" ref="AH103:AH114" si="198">AG103-AI103</f>
        <v>3309.9680000000003</v>
      </c>
      <c r="AI103" s="6">
        <v>0</v>
      </c>
      <c r="AJ103" s="17">
        <f>V103</f>
        <v>406.3</v>
      </c>
      <c r="AK103" s="6">
        <v>7.16</v>
      </c>
      <c r="AL103" s="6">
        <f t="shared" ref="AL103:AL114" si="199">AJ103*AK103</f>
        <v>2909.1080000000002</v>
      </c>
      <c r="AM103" s="6">
        <f t="shared" ref="AM103:AM114" si="200">AL103-AN103</f>
        <v>2909.1080000000002</v>
      </c>
      <c r="AN103" s="6">
        <v>0</v>
      </c>
      <c r="AO103" s="6">
        <f t="shared" ref="AO103:AO114" si="201">AE103+AJ103</f>
        <v>887.40000000000009</v>
      </c>
      <c r="AP103" s="17">
        <f t="shared" ref="AP103:AR114" si="202">AG103+AL103</f>
        <v>6219.0760000000009</v>
      </c>
      <c r="AQ103" s="17">
        <f t="shared" si="202"/>
        <v>6219.0760000000009</v>
      </c>
      <c r="AR103" s="17">
        <f t="shared" si="202"/>
        <v>0</v>
      </c>
    </row>
    <row r="104" spans="1:44" hidden="1" x14ac:dyDescent="0.3">
      <c r="A104" s="3"/>
      <c r="B104" s="31" t="s">
        <v>55</v>
      </c>
      <c r="C104" s="6">
        <f>76.7+5.159</f>
        <v>81.859000000000009</v>
      </c>
      <c r="D104" s="6">
        <v>7.15</v>
      </c>
      <c r="E104" s="6">
        <f t="shared" si="188"/>
        <v>585.29185000000007</v>
      </c>
      <c r="F104" s="6">
        <f t="shared" si="189"/>
        <v>585.29185000000007</v>
      </c>
      <c r="G104" s="6">
        <v>0</v>
      </c>
      <c r="H104" s="6">
        <f>72.2+5.158</f>
        <v>77.358000000000004</v>
      </c>
      <c r="I104" s="6">
        <v>7.45</v>
      </c>
      <c r="J104" s="6">
        <f t="shared" si="109"/>
        <v>576.3171000000001</v>
      </c>
      <c r="K104" s="6">
        <f t="shared" si="190"/>
        <v>576.3171000000001</v>
      </c>
      <c r="L104" s="6">
        <v>0</v>
      </c>
      <c r="M104" s="6">
        <f t="shared" si="140"/>
        <v>159.21700000000001</v>
      </c>
      <c r="N104" s="17">
        <f t="shared" si="134"/>
        <v>1161.6089500000003</v>
      </c>
      <c r="O104" s="17">
        <f t="shared" si="134"/>
        <v>1161.6089500000003</v>
      </c>
      <c r="P104" s="17">
        <f t="shared" si="134"/>
        <v>0</v>
      </c>
      <c r="Q104" s="17">
        <f t="shared" si="141"/>
        <v>81.859000000000009</v>
      </c>
      <c r="R104" s="6">
        <v>7.45</v>
      </c>
      <c r="S104" s="6">
        <f t="shared" si="191"/>
        <v>609.84955000000014</v>
      </c>
      <c r="T104" s="6">
        <f t="shared" si="192"/>
        <v>609.84955000000014</v>
      </c>
      <c r="U104" s="6">
        <v>0</v>
      </c>
      <c r="V104" s="17">
        <f t="shared" si="193"/>
        <v>77.358000000000004</v>
      </c>
      <c r="W104" s="6">
        <v>7.75</v>
      </c>
      <c r="X104" s="6">
        <f t="shared" si="194"/>
        <v>599.52449999999999</v>
      </c>
      <c r="Y104" s="6">
        <f t="shared" si="195"/>
        <v>599.52449999999999</v>
      </c>
      <c r="Z104" s="6">
        <v>0</v>
      </c>
      <c r="AA104" s="6">
        <f>Q104+V104</f>
        <v>159.21700000000001</v>
      </c>
      <c r="AB104" s="17">
        <f t="shared" si="196"/>
        <v>1209.3740500000001</v>
      </c>
      <c r="AC104" s="17">
        <f t="shared" si="196"/>
        <v>1209.3740500000001</v>
      </c>
      <c r="AD104" s="17">
        <f t="shared" si="196"/>
        <v>0</v>
      </c>
      <c r="AE104" s="17">
        <f>Q104</f>
        <v>81.859000000000009</v>
      </c>
      <c r="AF104" s="6">
        <v>7.75</v>
      </c>
      <c r="AG104" s="6">
        <f t="shared" si="197"/>
        <v>634.40725000000009</v>
      </c>
      <c r="AH104" s="6">
        <f t="shared" si="198"/>
        <v>634.40725000000009</v>
      </c>
      <c r="AI104" s="6">
        <v>0</v>
      </c>
      <c r="AJ104" s="17">
        <f>V104</f>
        <v>77.358000000000004</v>
      </c>
      <c r="AK104" s="6">
        <v>8.06</v>
      </c>
      <c r="AL104" s="6">
        <f t="shared" si="199"/>
        <v>623.50548000000003</v>
      </c>
      <c r="AM104" s="6">
        <f t="shared" si="200"/>
        <v>623.50548000000003</v>
      </c>
      <c r="AN104" s="6">
        <v>0</v>
      </c>
      <c r="AO104" s="6">
        <f t="shared" si="201"/>
        <v>159.21700000000001</v>
      </c>
      <c r="AP104" s="17">
        <f t="shared" si="202"/>
        <v>1257.91273</v>
      </c>
      <c r="AQ104" s="17">
        <f t="shared" si="202"/>
        <v>1257.91273</v>
      </c>
      <c r="AR104" s="17">
        <f t="shared" si="202"/>
        <v>0</v>
      </c>
    </row>
    <row r="105" spans="1:44" s="21" customFormat="1" ht="31.2" x14ac:dyDescent="0.3">
      <c r="A105" s="4" t="s">
        <v>80</v>
      </c>
      <c r="B105" s="8" t="s">
        <v>86</v>
      </c>
      <c r="C105" s="5">
        <f t="shared" ref="C105" si="203">C106+C107</f>
        <v>106.57</v>
      </c>
      <c r="D105" s="5"/>
      <c r="E105" s="5">
        <f t="shared" ref="E105:H105" si="204">E106+E107</f>
        <v>750.14756149999994</v>
      </c>
      <c r="F105" s="5">
        <f t="shared" si="204"/>
        <v>750.14756149999994</v>
      </c>
      <c r="G105" s="5">
        <f t="shared" si="204"/>
        <v>0</v>
      </c>
      <c r="H105" s="5">
        <f t="shared" si="204"/>
        <v>123.46000000000001</v>
      </c>
      <c r="I105" s="5"/>
      <c r="J105" s="5">
        <f t="shared" ref="J105:Q105" si="205">J106+J107</f>
        <v>854.97135000000003</v>
      </c>
      <c r="K105" s="5">
        <f t="shared" si="205"/>
        <v>854.97135000000003</v>
      </c>
      <c r="L105" s="5">
        <f t="shared" si="205"/>
        <v>0</v>
      </c>
      <c r="M105" s="5">
        <f t="shared" si="205"/>
        <v>230.02999999999997</v>
      </c>
      <c r="N105" s="5">
        <f t="shared" si="205"/>
        <v>1605.1189115</v>
      </c>
      <c r="O105" s="5">
        <f t="shared" si="205"/>
        <v>1605.1189115</v>
      </c>
      <c r="P105" s="5">
        <f t="shared" si="205"/>
        <v>0</v>
      </c>
      <c r="Q105" s="5">
        <f t="shared" si="205"/>
        <v>106.57</v>
      </c>
      <c r="R105" s="5"/>
      <c r="S105" s="5">
        <f t="shared" ref="S105:V105" si="206">S106+S107</f>
        <v>789.49770000000001</v>
      </c>
      <c r="T105" s="5">
        <f t="shared" si="206"/>
        <v>789.49770000000001</v>
      </c>
      <c r="U105" s="5">
        <f t="shared" si="206"/>
        <v>0</v>
      </c>
      <c r="V105" s="5">
        <f t="shared" si="206"/>
        <v>123.46000000000001</v>
      </c>
      <c r="W105" s="5"/>
      <c r="X105" s="5">
        <f t="shared" ref="X105:AE105" si="207">X106+X107</f>
        <v>934.93450000000007</v>
      </c>
      <c r="Y105" s="5">
        <f t="shared" si="207"/>
        <v>934.93450000000007</v>
      </c>
      <c r="Z105" s="5">
        <f t="shared" si="207"/>
        <v>0</v>
      </c>
      <c r="AA105" s="5">
        <f t="shared" si="207"/>
        <v>230.02999999999997</v>
      </c>
      <c r="AB105" s="5">
        <f t="shared" si="207"/>
        <v>1724.4322</v>
      </c>
      <c r="AC105" s="5">
        <f t="shared" si="207"/>
        <v>1724.4322</v>
      </c>
      <c r="AD105" s="5">
        <f t="shared" si="207"/>
        <v>0</v>
      </c>
      <c r="AE105" s="5">
        <f t="shared" si="207"/>
        <v>106.57</v>
      </c>
      <c r="AF105" s="5"/>
      <c r="AG105" s="5">
        <f t="shared" ref="AG105:AJ105" si="208">AG106+AG107</f>
        <v>821.25429999999994</v>
      </c>
      <c r="AH105" s="5">
        <f t="shared" si="208"/>
        <v>821.25429999999994</v>
      </c>
      <c r="AI105" s="5">
        <f t="shared" si="208"/>
        <v>0</v>
      </c>
      <c r="AJ105" s="5">
        <f t="shared" si="208"/>
        <v>123.46000000000001</v>
      </c>
      <c r="AK105" s="5"/>
      <c r="AL105" s="5">
        <f t="shared" ref="AL105:AR105" si="209">AL106+AL107</f>
        <v>972.45260000000007</v>
      </c>
      <c r="AM105" s="5">
        <f t="shared" si="209"/>
        <v>972.45260000000007</v>
      </c>
      <c r="AN105" s="5">
        <f t="shared" si="209"/>
        <v>0</v>
      </c>
      <c r="AO105" s="5">
        <f t="shared" si="209"/>
        <v>230.02999999999997</v>
      </c>
      <c r="AP105" s="5">
        <f t="shared" si="209"/>
        <v>1793.7069000000001</v>
      </c>
      <c r="AQ105" s="5">
        <f t="shared" si="209"/>
        <v>1793.7069000000001</v>
      </c>
      <c r="AR105" s="5">
        <f t="shared" si="209"/>
        <v>0</v>
      </c>
    </row>
    <row r="106" spans="1:44" s="21" customFormat="1" x14ac:dyDescent="0.3">
      <c r="A106" s="4"/>
      <c r="B106" s="31" t="s">
        <v>54</v>
      </c>
      <c r="C106" s="6">
        <v>5.36</v>
      </c>
      <c r="D106" s="6">
        <v>6.3</v>
      </c>
      <c r="E106" s="6">
        <f t="shared" ref="E106:E107" si="210">C106*D106</f>
        <v>33.768000000000001</v>
      </c>
      <c r="F106" s="6">
        <f t="shared" ref="F106:F107" si="211">E106-G106</f>
        <v>33.768000000000001</v>
      </c>
      <c r="G106" s="6">
        <v>0</v>
      </c>
      <c r="H106" s="6">
        <v>25.15</v>
      </c>
      <c r="I106" s="6">
        <v>6.3</v>
      </c>
      <c r="J106" s="6">
        <f t="shared" ref="J106:J107" si="212">H106*I106</f>
        <v>158.44499999999999</v>
      </c>
      <c r="K106" s="6">
        <f t="shared" ref="K106:K107" si="213">J106-L106</f>
        <v>158.44499999999999</v>
      </c>
      <c r="L106" s="6">
        <v>0</v>
      </c>
      <c r="M106" s="6">
        <f t="shared" ref="M106:M107" si="214">C106+H106</f>
        <v>30.509999999999998</v>
      </c>
      <c r="N106" s="17">
        <f t="shared" ref="N106:N107" si="215">E106+J106</f>
        <v>192.21299999999999</v>
      </c>
      <c r="O106" s="17">
        <f t="shared" ref="O106:O107" si="216">F106+K106</f>
        <v>192.21299999999999</v>
      </c>
      <c r="P106" s="17">
        <f t="shared" ref="P106:P107" si="217">G106+L106</f>
        <v>0</v>
      </c>
      <c r="Q106" s="17">
        <f t="shared" ref="Q106:Q107" si="218">C106</f>
        <v>5.36</v>
      </c>
      <c r="R106" s="6">
        <v>6.62</v>
      </c>
      <c r="S106" s="6">
        <f t="shared" ref="S106:S107" si="219">Q106*R106</f>
        <v>35.483200000000004</v>
      </c>
      <c r="T106" s="6">
        <f t="shared" ref="T106:T107" si="220">S106-U106</f>
        <v>35.483200000000004</v>
      </c>
      <c r="U106" s="6">
        <v>0</v>
      </c>
      <c r="V106" s="17">
        <f t="shared" ref="V106:V107" si="221">H106</f>
        <v>25.15</v>
      </c>
      <c r="W106" s="6">
        <v>6.88</v>
      </c>
      <c r="X106" s="6">
        <f t="shared" ref="X106:X107" si="222">V106*W106</f>
        <v>173.03199999999998</v>
      </c>
      <c r="Y106" s="6">
        <f t="shared" ref="Y106:Y107" si="223">X106-Z106</f>
        <v>173.03199999999998</v>
      </c>
      <c r="Z106" s="6">
        <v>0</v>
      </c>
      <c r="AA106" s="6">
        <f>Q106+V106</f>
        <v>30.509999999999998</v>
      </c>
      <c r="AB106" s="17">
        <f t="shared" ref="AB106:AB107" si="224">S106+X106</f>
        <v>208.51519999999999</v>
      </c>
      <c r="AC106" s="17">
        <f t="shared" ref="AC106:AC107" si="225">T106+Y106</f>
        <v>208.51519999999999</v>
      </c>
      <c r="AD106" s="17">
        <f t="shared" ref="AD106:AD107" si="226">U106+Z106</f>
        <v>0</v>
      </c>
      <c r="AE106" s="17">
        <f>Q106</f>
        <v>5.36</v>
      </c>
      <c r="AF106" s="6">
        <v>6.88</v>
      </c>
      <c r="AG106" s="6">
        <f t="shared" ref="AG106:AG107" si="227">AE106*AF106</f>
        <v>36.876800000000003</v>
      </c>
      <c r="AH106" s="6">
        <f t="shared" ref="AH106:AH107" si="228">AG106-AI106</f>
        <v>36.876800000000003</v>
      </c>
      <c r="AI106" s="6">
        <v>0</v>
      </c>
      <c r="AJ106" s="17">
        <f>V106</f>
        <v>25.15</v>
      </c>
      <c r="AK106" s="6">
        <v>7.16</v>
      </c>
      <c r="AL106" s="6">
        <f t="shared" ref="AL106:AL107" si="229">AJ106*AK106</f>
        <v>180.07399999999998</v>
      </c>
      <c r="AM106" s="6">
        <f t="shared" ref="AM106:AM107" si="230">AL106-AN106</f>
        <v>180.07399999999998</v>
      </c>
      <c r="AN106" s="6">
        <v>0</v>
      </c>
      <c r="AO106" s="6">
        <f t="shared" ref="AO106:AO107" si="231">AE106+AJ106</f>
        <v>30.509999999999998</v>
      </c>
      <c r="AP106" s="17">
        <f t="shared" ref="AP106:AP107" si="232">AG106+AL106</f>
        <v>216.95079999999999</v>
      </c>
      <c r="AQ106" s="17">
        <f t="shared" ref="AQ106:AQ107" si="233">AH106+AM106</f>
        <v>216.95079999999999</v>
      </c>
      <c r="AR106" s="17">
        <f t="shared" ref="AR106:AR107" si="234">AI106+AN106</f>
        <v>0</v>
      </c>
    </row>
    <row r="107" spans="1:44" s="21" customFormat="1" x14ac:dyDescent="0.3">
      <c r="A107" s="4"/>
      <c r="B107" s="31" t="s">
        <v>55</v>
      </c>
      <c r="C107" s="6">
        <v>101.21</v>
      </c>
      <c r="D107" s="6">
        <v>7.0781499999999999</v>
      </c>
      <c r="E107" s="6">
        <f t="shared" si="210"/>
        <v>716.37956149999991</v>
      </c>
      <c r="F107" s="6">
        <f t="shared" si="211"/>
        <v>716.37956149999991</v>
      </c>
      <c r="G107" s="6">
        <v>0</v>
      </c>
      <c r="H107" s="6">
        <v>98.31</v>
      </c>
      <c r="I107" s="6">
        <v>7.085</v>
      </c>
      <c r="J107" s="6">
        <f t="shared" si="212"/>
        <v>696.52634999999998</v>
      </c>
      <c r="K107" s="6">
        <f t="shared" si="213"/>
        <v>696.52634999999998</v>
      </c>
      <c r="L107" s="6">
        <v>0</v>
      </c>
      <c r="M107" s="6">
        <f t="shared" si="214"/>
        <v>199.51999999999998</v>
      </c>
      <c r="N107" s="17">
        <f t="shared" si="215"/>
        <v>1412.9059115</v>
      </c>
      <c r="O107" s="17">
        <f t="shared" si="216"/>
        <v>1412.9059115</v>
      </c>
      <c r="P107" s="17">
        <f t="shared" si="217"/>
        <v>0</v>
      </c>
      <c r="Q107" s="17">
        <f t="shared" si="218"/>
        <v>101.21</v>
      </c>
      <c r="R107" s="6">
        <v>7.45</v>
      </c>
      <c r="S107" s="6">
        <f t="shared" si="219"/>
        <v>754.0145</v>
      </c>
      <c r="T107" s="6">
        <f t="shared" si="220"/>
        <v>754.0145</v>
      </c>
      <c r="U107" s="6">
        <v>0</v>
      </c>
      <c r="V107" s="17">
        <f t="shared" si="221"/>
        <v>98.31</v>
      </c>
      <c r="W107" s="6">
        <v>7.75</v>
      </c>
      <c r="X107" s="6">
        <f t="shared" si="222"/>
        <v>761.90250000000003</v>
      </c>
      <c r="Y107" s="6">
        <f t="shared" si="223"/>
        <v>761.90250000000003</v>
      </c>
      <c r="Z107" s="6">
        <v>0</v>
      </c>
      <c r="AA107" s="6">
        <f>Q107+V107</f>
        <v>199.51999999999998</v>
      </c>
      <c r="AB107" s="17">
        <f t="shared" si="224"/>
        <v>1515.9169999999999</v>
      </c>
      <c r="AC107" s="17">
        <f t="shared" si="225"/>
        <v>1515.9169999999999</v>
      </c>
      <c r="AD107" s="17">
        <f t="shared" si="226"/>
        <v>0</v>
      </c>
      <c r="AE107" s="17">
        <f>Q107</f>
        <v>101.21</v>
      </c>
      <c r="AF107" s="6">
        <v>7.75</v>
      </c>
      <c r="AG107" s="6">
        <f t="shared" si="227"/>
        <v>784.37749999999994</v>
      </c>
      <c r="AH107" s="6">
        <f t="shared" si="228"/>
        <v>784.37749999999994</v>
      </c>
      <c r="AI107" s="6">
        <v>0</v>
      </c>
      <c r="AJ107" s="17">
        <f>V107</f>
        <v>98.31</v>
      </c>
      <c r="AK107" s="6">
        <v>8.06</v>
      </c>
      <c r="AL107" s="6">
        <f t="shared" si="229"/>
        <v>792.37860000000012</v>
      </c>
      <c r="AM107" s="6">
        <f t="shared" si="230"/>
        <v>792.37860000000012</v>
      </c>
      <c r="AN107" s="6">
        <v>0</v>
      </c>
      <c r="AO107" s="6">
        <f t="shared" si="231"/>
        <v>199.51999999999998</v>
      </c>
      <c r="AP107" s="17">
        <f t="shared" si="232"/>
        <v>1576.7561000000001</v>
      </c>
      <c r="AQ107" s="17">
        <f t="shared" si="233"/>
        <v>1576.7561000000001</v>
      </c>
      <c r="AR107" s="17">
        <f t="shared" si="234"/>
        <v>0</v>
      </c>
    </row>
    <row r="108" spans="1:44" s="21" customFormat="1" hidden="1" x14ac:dyDescent="0.3">
      <c r="A108" s="4" t="s">
        <v>81</v>
      </c>
      <c r="B108" s="8" t="s">
        <v>67</v>
      </c>
      <c r="C108" s="30">
        <v>1.1100000000000001</v>
      </c>
      <c r="D108" s="6">
        <f>E108/C108</f>
        <v>6.3873873873873865</v>
      </c>
      <c r="E108" s="5">
        <v>7.09</v>
      </c>
      <c r="F108" s="5">
        <f t="shared" si="189"/>
        <v>7.09</v>
      </c>
      <c r="G108" s="5">
        <v>0</v>
      </c>
      <c r="H108" s="30">
        <v>1.87</v>
      </c>
      <c r="I108" s="6">
        <v>6.62</v>
      </c>
      <c r="J108" s="5">
        <f t="shared" si="109"/>
        <v>12.3794</v>
      </c>
      <c r="K108" s="5">
        <f t="shared" si="190"/>
        <v>12.3794</v>
      </c>
      <c r="L108" s="5">
        <v>0</v>
      </c>
      <c r="M108" s="30">
        <f t="shared" si="140"/>
        <v>2.9800000000000004</v>
      </c>
      <c r="N108" s="32">
        <f t="shared" si="134"/>
        <v>19.4694</v>
      </c>
      <c r="O108" s="20">
        <f t="shared" si="134"/>
        <v>19.4694</v>
      </c>
      <c r="P108" s="20">
        <f t="shared" si="134"/>
        <v>0</v>
      </c>
      <c r="Q108" s="20">
        <v>1.87</v>
      </c>
      <c r="R108" s="6">
        <v>6.62</v>
      </c>
      <c r="S108" s="5">
        <f t="shared" si="191"/>
        <v>12.3794</v>
      </c>
      <c r="T108" s="5">
        <f t="shared" si="192"/>
        <v>12.3794</v>
      </c>
      <c r="U108" s="5">
        <v>0</v>
      </c>
      <c r="V108" s="20">
        <f t="shared" si="193"/>
        <v>1.87</v>
      </c>
      <c r="W108" s="6">
        <v>6.88</v>
      </c>
      <c r="X108" s="5">
        <f t="shared" si="194"/>
        <v>12.865600000000001</v>
      </c>
      <c r="Y108" s="5">
        <f t="shared" si="195"/>
        <v>12.865600000000001</v>
      </c>
      <c r="Z108" s="5">
        <v>0</v>
      </c>
      <c r="AA108" s="5">
        <f>Q108+V108</f>
        <v>3.74</v>
      </c>
      <c r="AB108" s="20">
        <f t="shared" si="196"/>
        <v>25.245000000000001</v>
      </c>
      <c r="AC108" s="20">
        <f t="shared" si="196"/>
        <v>25.245000000000001</v>
      </c>
      <c r="AD108" s="20">
        <f t="shared" si="196"/>
        <v>0</v>
      </c>
      <c r="AE108" s="20">
        <f>Q108</f>
        <v>1.87</v>
      </c>
      <c r="AF108" s="6">
        <v>6.88</v>
      </c>
      <c r="AG108" s="5">
        <f t="shared" si="197"/>
        <v>12.865600000000001</v>
      </c>
      <c r="AH108" s="5">
        <f t="shared" si="198"/>
        <v>12.865600000000001</v>
      </c>
      <c r="AI108" s="5">
        <v>0</v>
      </c>
      <c r="AJ108" s="20">
        <f>V108</f>
        <v>1.87</v>
      </c>
      <c r="AK108" s="6">
        <v>7.16</v>
      </c>
      <c r="AL108" s="5">
        <f t="shared" si="199"/>
        <v>13.389200000000001</v>
      </c>
      <c r="AM108" s="5">
        <f t="shared" si="200"/>
        <v>13.389200000000001</v>
      </c>
      <c r="AN108" s="5">
        <v>0</v>
      </c>
      <c r="AO108" s="5">
        <f t="shared" si="201"/>
        <v>3.74</v>
      </c>
      <c r="AP108" s="20">
        <f t="shared" si="202"/>
        <v>26.254800000000003</v>
      </c>
      <c r="AQ108" s="20">
        <f t="shared" si="202"/>
        <v>26.254800000000003</v>
      </c>
      <c r="AR108" s="20">
        <f t="shared" si="202"/>
        <v>0</v>
      </c>
    </row>
    <row r="109" spans="1:44" s="21" customFormat="1" hidden="1" x14ac:dyDescent="0.3">
      <c r="A109" s="4" t="s">
        <v>82</v>
      </c>
      <c r="B109" s="8" t="s">
        <v>68</v>
      </c>
      <c r="C109" s="5">
        <f>41.07+6.11103</f>
        <v>47.18103</v>
      </c>
      <c r="D109" s="6">
        <v>6.34</v>
      </c>
      <c r="E109" s="5">
        <f t="shared" si="188"/>
        <v>299.12773019999997</v>
      </c>
      <c r="F109" s="5">
        <f t="shared" si="189"/>
        <v>258.74548662299998</v>
      </c>
      <c r="G109" s="5">
        <f>E109*13.5%</f>
        <v>40.382243576999997</v>
      </c>
      <c r="H109" s="5">
        <f>46.98+6.39342</f>
        <v>53.373419999999996</v>
      </c>
      <c r="I109" s="6">
        <v>6.62</v>
      </c>
      <c r="J109" s="5">
        <f t="shared" si="109"/>
        <v>353.33204039999998</v>
      </c>
      <c r="K109" s="5">
        <f t="shared" si="190"/>
        <v>305.63221494599998</v>
      </c>
      <c r="L109" s="5">
        <f>J109*13.5%</f>
        <v>47.699825453999999</v>
      </c>
      <c r="M109" s="5">
        <f t="shared" si="140"/>
        <v>100.55445</v>
      </c>
      <c r="N109" s="20">
        <f t="shared" si="134"/>
        <v>652.45977059999996</v>
      </c>
      <c r="O109" s="33">
        <f t="shared" si="134"/>
        <v>564.37770156900001</v>
      </c>
      <c r="P109" s="20">
        <f t="shared" si="134"/>
        <v>88.082069031000003</v>
      </c>
      <c r="Q109" s="20">
        <f t="shared" si="141"/>
        <v>47.18103</v>
      </c>
      <c r="R109" s="6">
        <v>6.62</v>
      </c>
      <c r="S109" s="5">
        <f t="shared" si="191"/>
        <v>312.33841860000001</v>
      </c>
      <c r="T109" s="5">
        <f t="shared" si="192"/>
        <v>270.17273208900002</v>
      </c>
      <c r="U109" s="5">
        <f>S109*13.5%</f>
        <v>42.165686511000004</v>
      </c>
      <c r="V109" s="20">
        <f t="shared" si="193"/>
        <v>53.373419999999996</v>
      </c>
      <c r="W109" s="6">
        <v>6.88</v>
      </c>
      <c r="X109" s="5">
        <f t="shared" si="194"/>
        <v>367.20912959999998</v>
      </c>
      <c r="Y109" s="5">
        <f t="shared" si="195"/>
        <v>317.63589710399998</v>
      </c>
      <c r="Z109" s="5">
        <f>X109*13.5%</f>
        <v>49.573232496000003</v>
      </c>
      <c r="AA109" s="5">
        <f>Q109+V109</f>
        <v>100.55445</v>
      </c>
      <c r="AB109" s="20">
        <f t="shared" si="196"/>
        <v>679.54754819999994</v>
      </c>
      <c r="AC109" s="33">
        <f t="shared" si="196"/>
        <v>587.808629193</v>
      </c>
      <c r="AD109" s="20">
        <f t="shared" si="196"/>
        <v>91.738919007000007</v>
      </c>
      <c r="AE109" s="20">
        <f>Q109</f>
        <v>47.18103</v>
      </c>
      <c r="AF109" s="6">
        <v>6.88</v>
      </c>
      <c r="AG109" s="5">
        <f t="shared" si="197"/>
        <v>324.60548640000002</v>
      </c>
      <c r="AH109" s="5">
        <f t="shared" si="198"/>
        <v>280.78374573600001</v>
      </c>
      <c r="AI109" s="5">
        <f>AG109*13.5%</f>
        <v>43.821740664000004</v>
      </c>
      <c r="AJ109" s="20">
        <f>V109</f>
        <v>53.373419999999996</v>
      </c>
      <c r="AK109" s="6">
        <v>7.16</v>
      </c>
      <c r="AL109" s="5">
        <f t="shared" si="199"/>
        <v>382.15368719999998</v>
      </c>
      <c r="AM109" s="5">
        <f t="shared" si="200"/>
        <v>330.56293942799999</v>
      </c>
      <c r="AN109" s="5">
        <f>AL109*13.5%</f>
        <v>51.590747772</v>
      </c>
      <c r="AO109" s="5">
        <f t="shared" si="201"/>
        <v>100.55445</v>
      </c>
      <c r="AP109" s="20">
        <f t="shared" si="202"/>
        <v>706.75917359999994</v>
      </c>
      <c r="AQ109" s="33">
        <f t="shared" si="202"/>
        <v>611.34668516400006</v>
      </c>
      <c r="AR109" s="20">
        <f t="shared" si="202"/>
        <v>95.412488436000004</v>
      </c>
    </row>
    <row r="110" spans="1:44" s="21" customFormat="1" ht="31.2" hidden="1" x14ac:dyDescent="0.3">
      <c r="A110" s="4" t="s">
        <v>84</v>
      </c>
      <c r="B110" s="29" t="s">
        <v>69</v>
      </c>
      <c r="C110" s="5">
        <f>C111+C112+C113</f>
        <v>28.95</v>
      </c>
      <c r="D110" s="5"/>
      <c r="E110" s="5">
        <f t="shared" ref="E110:G110" si="235">E111+E112+E113</f>
        <v>192.696</v>
      </c>
      <c r="F110" s="5">
        <f t="shared" si="235"/>
        <v>104.22459139999998</v>
      </c>
      <c r="G110" s="5">
        <f t="shared" si="235"/>
        <v>88.471408600000018</v>
      </c>
      <c r="H110" s="5">
        <f>H111+H112+H113</f>
        <v>26.42</v>
      </c>
      <c r="I110" s="5"/>
      <c r="J110" s="5">
        <f t="shared" ref="J110:P110" si="236">J111+J112+J113</f>
        <v>180.5444</v>
      </c>
      <c r="K110" s="5">
        <f t="shared" si="236"/>
        <v>120.97433015999999</v>
      </c>
      <c r="L110" s="5">
        <f t="shared" si="236"/>
        <v>59.570069840000002</v>
      </c>
      <c r="M110" s="5">
        <f t="shared" si="236"/>
        <v>55.37</v>
      </c>
      <c r="N110" s="5">
        <f t="shared" si="236"/>
        <v>373.24040000000002</v>
      </c>
      <c r="O110" s="5">
        <f t="shared" si="236"/>
        <v>225.19892155999997</v>
      </c>
      <c r="P110" s="5">
        <f t="shared" si="236"/>
        <v>148.04147844000002</v>
      </c>
      <c r="Q110" s="5">
        <f>Q111+Q112+Q113</f>
        <v>25.59</v>
      </c>
      <c r="R110" s="5"/>
      <c r="S110" s="5">
        <f t="shared" ref="S110:V110" si="237">S111+S112+S113</f>
        <v>175.99599999999998</v>
      </c>
      <c r="T110" s="5">
        <f t="shared" si="237"/>
        <v>108.8275702</v>
      </c>
      <c r="U110" s="5">
        <f t="shared" si="237"/>
        <v>67.168429799999998</v>
      </c>
      <c r="V110" s="5">
        <f t="shared" si="237"/>
        <v>23</v>
      </c>
      <c r="W110" s="5"/>
      <c r="X110" s="5">
        <f t="shared" ref="X110:AE110" si="238">X111+X112+X113</f>
        <v>161.18060000000003</v>
      </c>
      <c r="Y110" s="5">
        <f t="shared" si="238"/>
        <v>125.72558784</v>
      </c>
      <c r="Z110" s="5">
        <f t="shared" si="238"/>
        <v>35.455012160000003</v>
      </c>
      <c r="AA110" s="5">
        <f t="shared" si="238"/>
        <v>48.589999999999996</v>
      </c>
      <c r="AB110" s="5">
        <f t="shared" si="238"/>
        <v>337.17660000000001</v>
      </c>
      <c r="AC110" s="5">
        <f t="shared" si="238"/>
        <v>234.55315804</v>
      </c>
      <c r="AD110" s="5">
        <f t="shared" si="238"/>
        <v>102.62344196000001</v>
      </c>
      <c r="AE110" s="5">
        <f t="shared" si="238"/>
        <v>25.59</v>
      </c>
      <c r="AF110" s="5"/>
      <c r="AG110" s="5">
        <f t="shared" ref="AG110:AJ110" si="239">AG111+AG112+AG113</f>
        <v>182.96699999999998</v>
      </c>
      <c r="AH110" s="5">
        <f t="shared" si="239"/>
        <v>113.10176479999998</v>
      </c>
      <c r="AI110" s="5">
        <f t="shared" si="239"/>
        <v>69.865235200000001</v>
      </c>
      <c r="AJ110" s="5">
        <f t="shared" si="239"/>
        <v>23</v>
      </c>
      <c r="AK110" s="5"/>
      <c r="AL110" s="5">
        <f t="shared" ref="AL110:AR110" si="240">AL111+AL112+AL113</f>
        <v>167.72200000000001</v>
      </c>
      <c r="AM110" s="5">
        <f t="shared" si="240"/>
        <v>130.84232688000003</v>
      </c>
      <c r="AN110" s="5">
        <f t="shared" si="240"/>
        <v>36.879673120000007</v>
      </c>
      <c r="AO110" s="5">
        <f t="shared" si="240"/>
        <v>48.589999999999996</v>
      </c>
      <c r="AP110" s="5">
        <f t="shared" si="240"/>
        <v>350.68900000000002</v>
      </c>
      <c r="AQ110" s="5">
        <f t="shared" si="240"/>
        <v>243.94409168000001</v>
      </c>
      <c r="AR110" s="5">
        <f t="shared" si="240"/>
        <v>106.74490832000001</v>
      </c>
    </row>
    <row r="111" spans="1:44" hidden="1" x14ac:dyDescent="0.3">
      <c r="A111" s="3"/>
      <c r="B111" s="31" t="s">
        <v>163</v>
      </c>
      <c r="C111" s="6">
        <v>17.649999999999999</v>
      </c>
      <c r="D111" s="6">
        <v>6.34</v>
      </c>
      <c r="E111" s="6">
        <f t="shared" ref="E111:E112" si="241">C111*D111</f>
        <v>111.90099999999998</v>
      </c>
      <c r="F111" s="6">
        <f t="shared" ref="F111:F112" si="242">E111-G111</f>
        <v>104.22459139999998</v>
      </c>
      <c r="G111" s="6">
        <f>E111*6.86%</f>
        <v>7.6764085999999994</v>
      </c>
      <c r="H111" s="6">
        <v>19.62</v>
      </c>
      <c r="I111" s="6">
        <v>6.62</v>
      </c>
      <c r="J111" s="6">
        <f t="shared" ref="J111:J112" si="243">H111*I111</f>
        <v>129.8844</v>
      </c>
      <c r="K111" s="6">
        <f t="shared" ref="K111:K112" si="244">J111-L111</f>
        <v>120.97433015999999</v>
      </c>
      <c r="L111" s="6">
        <f>J111*6.86%</f>
        <v>8.9100698400000002</v>
      </c>
      <c r="M111" s="6">
        <f t="shared" ref="M111:M112" si="245">C111+H111</f>
        <v>37.269999999999996</v>
      </c>
      <c r="N111" s="17">
        <f t="shared" ref="N111:N112" si="246">E111+J111</f>
        <v>241.78539999999998</v>
      </c>
      <c r="O111" s="17">
        <f t="shared" ref="O111:O112" si="247">F111+K111</f>
        <v>225.19892155999997</v>
      </c>
      <c r="P111" s="17">
        <f t="shared" ref="P111:P112" si="248">G111+L111</f>
        <v>16.58647844</v>
      </c>
      <c r="Q111" s="17">
        <f t="shared" ref="Q111" si="249">C111</f>
        <v>17.649999999999999</v>
      </c>
      <c r="R111" s="6">
        <v>6.62</v>
      </c>
      <c r="S111" s="6">
        <f t="shared" ref="S111:S112" si="250">Q111*R111</f>
        <v>116.84299999999999</v>
      </c>
      <c r="T111" s="6">
        <f t="shared" ref="T111:T112" si="251">S111-U111</f>
        <v>108.8275702</v>
      </c>
      <c r="U111" s="6">
        <f>S111*6.86%</f>
        <v>8.0154297999999997</v>
      </c>
      <c r="V111" s="17">
        <f t="shared" ref="V111" si="252">H111</f>
        <v>19.62</v>
      </c>
      <c r="W111" s="6">
        <v>6.88</v>
      </c>
      <c r="X111" s="6">
        <f t="shared" ref="X111:X112" si="253">V111*W111</f>
        <v>134.98560000000001</v>
      </c>
      <c r="Y111" s="6">
        <f t="shared" ref="Y111:Y112" si="254">X111-Z111</f>
        <v>125.72558784</v>
      </c>
      <c r="Z111" s="6">
        <f>X111*6.86%</f>
        <v>9.2600121600000023</v>
      </c>
      <c r="AA111" s="6">
        <f>Q111+V111</f>
        <v>37.269999999999996</v>
      </c>
      <c r="AB111" s="17">
        <f t="shared" ref="AB111:AD114" si="255">S111+X111</f>
        <v>251.82859999999999</v>
      </c>
      <c r="AC111" s="17">
        <f t="shared" si="255"/>
        <v>234.55315804</v>
      </c>
      <c r="AD111" s="17">
        <f t="shared" si="255"/>
        <v>17.275441960000002</v>
      </c>
      <c r="AE111" s="17">
        <f>Q111</f>
        <v>17.649999999999999</v>
      </c>
      <c r="AF111" s="6">
        <v>6.88</v>
      </c>
      <c r="AG111" s="6">
        <f t="shared" ref="AG111:AG112" si="256">AE111*AF111</f>
        <v>121.43199999999999</v>
      </c>
      <c r="AH111" s="6">
        <f t="shared" ref="AH111:AH112" si="257">AG111-AI111</f>
        <v>113.10176479999998</v>
      </c>
      <c r="AI111" s="6">
        <f>AG111*6.86%</f>
        <v>8.3302352000000006</v>
      </c>
      <c r="AJ111" s="17">
        <f>V111</f>
        <v>19.62</v>
      </c>
      <c r="AK111" s="6">
        <v>7.16</v>
      </c>
      <c r="AL111" s="6">
        <f t="shared" ref="AL111:AL112" si="258">AJ111*AK111</f>
        <v>140.47920000000002</v>
      </c>
      <c r="AM111" s="6">
        <f t="shared" ref="AM111:AM112" si="259">AL111-AN111</f>
        <v>130.84232688000003</v>
      </c>
      <c r="AN111" s="6">
        <f>AL111*6.86%</f>
        <v>9.6368731200000024</v>
      </c>
      <c r="AO111" s="6">
        <f t="shared" ref="AO111:AO112" si="260">AE111+AJ111</f>
        <v>37.269999999999996</v>
      </c>
      <c r="AP111" s="17">
        <f t="shared" ref="AP111:AP112" si="261">AG111+AL111</f>
        <v>261.91120000000001</v>
      </c>
      <c r="AQ111" s="17">
        <f t="shared" ref="AQ111:AQ112" si="262">AH111+AM111</f>
        <v>243.94409168000001</v>
      </c>
      <c r="AR111" s="17">
        <f t="shared" ref="AR111:AR112" si="263">AI111+AN111</f>
        <v>17.967108320000001</v>
      </c>
    </row>
    <row r="112" spans="1:44" hidden="1" x14ac:dyDescent="0.3">
      <c r="A112" s="3"/>
      <c r="B112" s="31" t="s">
        <v>162</v>
      </c>
      <c r="C112" s="6">
        <v>11.3</v>
      </c>
      <c r="D112" s="6">
        <v>7.15</v>
      </c>
      <c r="E112" s="6">
        <f t="shared" si="241"/>
        <v>80.795000000000016</v>
      </c>
      <c r="F112" s="6">
        <f t="shared" si="242"/>
        <v>0</v>
      </c>
      <c r="G112" s="6">
        <f>E112</f>
        <v>80.795000000000016</v>
      </c>
      <c r="H112" s="6">
        <f>6.8-2.838</f>
        <v>3.9619999999999997</v>
      </c>
      <c r="I112" s="6">
        <v>7.45</v>
      </c>
      <c r="J112" s="6">
        <f t="shared" si="243"/>
        <v>29.5169</v>
      </c>
      <c r="K112" s="6">
        <f t="shared" si="244"/>
        <v>0</v>
      </c>
      <c r="L112" s="6">
        <f>J112</f>
        <v>29.5169</v>
      </c>
      <c r="M112" s="6">
        <f t="shared" si="245"/>
        <v>15.262</v>
      </c>
      <c r="N112" s="17">
        <f t="shared" si="246"/>
        <v>110.31190000000001</v>
      </c>
      <c r="O112" s="17">
        <f t="shared" si="247"/>
        <v>0</v>
      </c>
      <c r="P112" s="17">
        <f t="shared" si="248"/>
        <v>110.31190000000001</v>
      </c>
      <c r="Q112" s="17">
        <v>5.14</v>
      </c>
      <c r="R112" s="6">
        <v>7.45</v>
      </c>
      <c r="S112" s="6">
        <f t="shared" si="250"/>
        <v>38.292999999999999</v>
      </c>
      <c r="T112" s="6">
        <f t="shared" si="251"/>
        <v>0</v>
      </c>
      <c r="U112" s="6">
        <f>S112</f>
        <v>38.292999999999999</v>
      </c>
      <c r="V112" s="17">
        <v>0.18</v>
      </c>
      <c r="W112" s="6">
        <v>7.75</v>
      </c>
      <c r="X112" s="6">
        <f t="shared" si="253"/>
        <v>1.395</v>
      </c>
      <c r="Y112" s="6">
        <f t="shared" si="254"/>
        <v>0</v>
      </c>
      <c r="Z112" s="6">
        <f>X112</f>
        <v>1.395</v>
      </c>
      <c r="AA112" s="6">
        <f>Q112+V112</f>
        <v>5.3199999999999994</v>
      </c>
      <c r="AB112" s="17">
        <f t="shared" si="255"/>
        <v>39.688000000000002</v>
      </c>
      <c r="AC112" s="17">
        <f t="shared" si="255"/>
        <v>0</v>
      </c>
      <c r="AD112" s="17">
        <f t="shared" si="255"/>
        <v>39.688000000000002</v>
      </c>
      <c r="AE112" s="17">
        <f>Q112</f>
        <v>5.14</v>
      </c>
      <c r="AF112" s="6">
        <v>7.75</v>
      </c>
      <c r="AG112" s="6">
        <f t="shared" si="256"/>
        <v>39.835000000000001</v>
      </c>
      <c r="AH112" s="6">
        <f t="shared" si="257"/>
        <v>0</v>
      </c>
      <c r="AI112" s="6">
        <f>AG112</f>
        <v>39.835000000000001</v>
      </c>
      <c r="AJ112" s="17">
        <f>V112</f>
        <v>0.18</v>
      </c>
      <c r="AK112" s="6">
        <v>8.06</v>
      </c>
      <c r="AL112" s="6">
        <f t="shared" si="258"/>
        <v>1.4508000000000001</v>
      </c>
      <c r="AM112" s="6">
        <f t="shared" si="259"/>
        <v>0</v>
      </c>
      <c r="AN112" s="6">
        <f>AL112</f>
        <v>1.4508000000000001</v>
      </c>
      <c r="AO112" s="6">
        <f t="shared" si="260"/>
        <v>5.3199999999999994</v>
      </c>
      <c r="AP112" s="17">
        <f t="shared" si="261"/>
        <v>41.285800000000002</v>
      </c>
      <c r="AQ112" s="17">
        <f t="shared" si="262"/>
        <v>0</v>
      </c>
      <c r="AR112" s="17">
        <f t="shared" si="263"/>
        <v>41.285800000000002</v>
      </c>
    </row>
    <row r="113" spans="1:44" hidden="1" x14ac:dyDescent="0.3">
      <c r="A113" s="3"/>
      <c r="B113" s="31" t="s">
        <v>187</v>
      </c>
      <c r="C113" s="6">
        <v>0</v>
      </c>
      <c r="D113" s="6">
        <v>7.15</v>
      </c>
      <c r="E113" s="6">
        <f t="shared" ref="E113" si="264">C113*D113</f>
        <v>0</v>
      </c>
      <c r="F113" s="6">
        <f t="shared" ref="F113" si="265">E113-G113</f>
        <v>0</v>
      </c>
      <c r="G113" s="6">
        <f>E113</f>
        <v>0</v>
      </c>
      <c r="H113" s="6">
        <v>2.8380000000000001</v>
      </c>
      <c r="I113" s="6">
        <v>7.45</v>
      </c>
      <c r="J113" s="6">
        <f t="shared" ref="J113" si="266">H113*I113</f>
        <v>21.1431</v>
      </c>
      <c r="K113" s="6">
        <f t="shared" ref="K113" si="267">J113-L113</f>
        <v>0</v>
      </c>
      <c r="L113" s="6">
        <f>J113</f>
        <v>21.1431</v>
      </c>
      <c r="M113" s="6">
        <f t="shared" ref="M113" si="268">C113+H113</f>
        <v>2.8380000000000001</v>
      </c>
      <c r="N113" s="17">
        <f t="shared" ref="N113" si="269">E113+J113</f>
        <v>21.1431</v>
      </c>
      <c r="O113" s="17">
        <f t="shared" ref="O113" si="270">F113+K113</f>
        <v>0</v>
      </c>
      <c r="P113" s="17">
        <f t="shared" ref="P113" si="271">G113+L113</f>
        <v>21.1431</v>
      </c>
      <c r="Q113" s="17">
        <v>2.8</v>
      </c>
      <c r="R113" s="6">
        <v>7.45</v>
      </c>
      <c r="S113" s="6">
        <f t="shared" ref="S113" si="272">Q113*R113</f>
        <v>20.86</v>
      </c>
      <c r="T113" s="6">
        <f t="shared" ref="T113" si="273">S113-U113</f>
        <v>0</v>
      </c>
      <c r="U113" s="6">
        <f>S113</f>
        <v>20.86</v>
      </c>
      <c r="V113" s="17">
        <v>3.2</v>
      </c>
      <c r="W113" s="6">
        <v>7.75</v>
      </c>
      <c r="X113" s="6">
        <f t="shared" ref="X113" si="274">V113*W113</f>
        <v>24.8</v>
      </c>
      <c r="Y113" s="6">
        <f t="shared" ref="Y113" si="275">X113-Z113</f>
        <v>0</v>
      </c>
      <c r="Z113" s="6">
        <f>X113</f>
        <v>24.8</v>
      </c>
      <c r="AA113" s="6">
        <f>Q113+V113</f>
        <v>6</v>
      </c>
      <c r="AB113" s="17">
        <f t="shared" ref="AB113" si="276">S113+X113</f>
        <v>45.66</v>
      </c>
      <c r="AC113" s="17">
        <f t="shared" ref="AC113" si="277">T113+Y113</f>
        <v>0</v>
      </c>
      <c r="AD113" s="17">
        <f t="shared" ref="AD113" si="278">U113+Z113</f>
        <v>45.66</v>
      </c>
      <c r="AE113" s="17">
        <f>Q113</f>
        <v>2.8</v>
      </c>
      <c r="AF113" s="6">
        <v>7.75</v>
      </c>
      <c r="AG113" s="6">
        <f t="shared" ref="AG113" si="279">AE113*AF113</f>
        <v>21.7</v>
      </c>
      <c r="AH113" s="6">
        <f t="shared" ref="AH113" si="280">AG113-AI113</f>
        <v>0</v>
      </c>
      <c r="AI113" s="6">
        <f>AG113</f>
        <v>21.7</v>
      </c>
      <c r="AJ113" s="17">
        <f>V113</f>
        <v>3.2</v>
      </c>
      <c r="AK113" s="6">
        <v>8.06</v>
      </c>
      <c r="AL113" s="6">
        <f t="shared" ref="AL113" si="281">AJ113*AK113</f>
        <v>25.792000000000002</v>
      </c>
      <c r="AM113" s="6">
        <f t="shared" ref="AM113" si="282">AL113-AN113</f>
        <v>0</v>
      </c>
      <c r="AN113" s="6">
        <f>AL113</f>
        <v>25.792000000000002</v>
      </c>
      <c r="AO113" s="6">
        <f t="shared" ref="AO113" si="283">AE113+AJ113</f>
        <v>6</v>
      </c>
      <c r="AP113" s="17">
        <f t="shared" ref="AP113" si="284">AG113+AL113</f>
        <v>47.492000000000004</v>
      </c>
      <c r="AQ113" s="17">
        <f t="shared" ref="AQ113" si="285">AH113+AM113</f>
        <v>0</v>
      </c>
      <c r="AR113" s="17">
        <f t="shared" ref="AR113" si="286">AI113+AN113</f>
        <v>47.492000000000004</v>
      </c>
    </row>
    <row r="114" spans="1:44" s="21" customFormat="1" ht="31.2" x14ac:dyDescent="0.3">
      <c r="A114" s="4" t="s">
        <v>85</v>
      </c>
      <c r="B114" s="8" t="s">
        <v>186</v>
      </c>
      <c r="C114" s="5">
        <v>15.91</v>
      </c>
      <c r="D114" s="6">
        <v>7.15</v>
      </c>
      <c r="E114" s="5">
        <f t="shared" si="188"/>
        <v>113.7565</v>
      </c>
      <c r="F114" s="5">
        <f t="shared" si="189"/>
        <v>93.056249000000008</v>
      </c>
      <c r="G114" s="5">
        <f>2.89514*D114</f>
        <v>20.700251000000002</v>
      </c>
      <c r="H114" s="5">
        <v>49.25</v>
      </c>
      <c r="I114" s="6">
        <v>7.45</v>
      </c>
      <c r="J114" s="5">
        <f t="shared" si="109"/>
        <v>366.91250000000002</v>
      </c>
      <c r="K114" s="5">
        <f t="shared" si="190"/>
        <v>323.37768</v>
      </c>
      <c r="L114" s="5">
        <f>5.8436*I114</f>
        <v>43.534820000000003</v>
      </c>
      <c r="M114" s="5">
        <f t="shared" si="140"/>
        <v>65.16</v>
      </c>
      <c r="N114" s="20">
        <f t="shared" si="134"/>
        <v>480.66900000000004</v>
      </c>
      <c r="O114" s="20">
        <f t="shared" si="134"/>
        <v>416.43392900000003</v>
      </c>
      <c r="P114" s="20">
        <f t="shared" si="134"/>
        <v>64.235071000000005</v>
      </c>
      <c r="Q114" s="20">
        <f t="shared" si="141"/>
        <v>15.91</v>
      </c>
      <c r="R114" s="6">
        <v>7.45</v>
      </c>
      <c r="S114" s="5">
        <f t="shared" si="191"/>
        <v>118.5295</v>
      </c>
      <c r="T114" s="5">
        <f t="shared" si="192"/>
        <v>75.062400499999995</v>
      </c>
      <c r="U114" s="5">
        <f>5.83451*R114</f>
        <v>43.467099500000003</v>
      </c>
      <c r="V114" s="20">
        <f t="shared" si="193"/>
        <v>49.25</v>
      </c>
      <c r="W114" s="6">
        <v>7.75</v>
      </c>
      <c r="X114" s="5">
        <f t="shared" si="194"/>
        <v>381.6875</v>
      </c>
      <c r="Y114" s="5">
        <f t="shared" si="195"/>
        <v>336.39960000000002</v>
      </c>
      <c r="Z114" s="5">
        <f>5.8436*W114</f>
        <v>45.2879</v>
      </c>
      <c r="AA114" s="5">
        <f>Q114+V114</f>
        <v>65.16</v>
      </c>
      <c r="AB114" s="20">
        <f t="shared" si="255"/>
        <v>500.21699999999998</v>
      </c>
      <c r="AC114" s="20">
        <f t="shared" si="255"/>
        <v>411.46200050000004</v>
      </c>
      <c r="AD114" s="20">
        <f t="shared" si="255"/>
        <v>88.754999499999997</v>
      </c>
      <c r="AE114" s="20">
        <f>Q114</f>
        <v>15.91</v>
      </c>
      <c r="AF114" s="6">
        <v>7.75</v>
      </c>
      <c r="AG114" s="5">
        <f t="shared" si="197"/>
        <v>123.30249999999999</v>
      </c>
      <c r="AH114" s="5">
        <f t="shared" si="198"/>
        <v>78.085047500000002</v>
      </c>
      <c r="AI114" s="5">
        <f>5.83451*AF114</f>
        <v>45.2174525</v>
      </c>
      <c r="AJ114" s="20">
        <f>V114</f>
        <v>49.25</v>
      </c>
      <c r="AK114" s="6">
        <v>8.06</v>
      </c>
      <c r="AL114" s="5">
        <f t="shared" si="199"/>
        <v>396.95500000000004</v>
      </c>
      <c r="AM114" s="5">
        <f t="shared" si="200"/>
        <v>349.85558400000002</v>
      </c>
      <c r="AN114" s="5">
        <f>5.8436*AK114</f>
        <v>47.099416000000005</v>
      </c>
      <c r="AO114" s="5">
        <f t="shared" si="201"/>
        <v>65.16</v>
      </c>
      <c r="AP114" s="20">
        <f t="shared" si="202"/>
        <v>520.25750000000005</v>
      </c>
      <c r="AQ114" s="20">
        <f t="shared" si="202"/>
        <v>427.94063149999999</v>
      </c>
      <c r="AR114" s="20">
        <f t="shared" si="202"/>
        <v>92.316868499999998</v>
      </c>
    </row>
    <row r="115" spans="1:44" s="21" customFormat="1" x14ac:dyDescent="0.3">
      <c r="A115" s="4"/>
      <c r="B115" s="9" t="s">
        <v>70</v>
      </c>
      <c r="C115" s="5">
        <f>C20+C44+C99+C100+C101+C102+C105+C108+C109+C110+C114</f>
        <v>12309.527370000002</v>
      </c>
      <c r="D115" s="5"/>
      <c r="E115" s="5">
        <f>E20+E44+E99+E100+E101+E102+E105+E108+E109+E110+E114</f>
        <v>79771.815777299969</v>
      </c>
      <c r="F115" s="5">
        <f>F20+F44+F99+F100+F101+F102+F105+F108+F109+F110+F114</f>
        <v>77186.883770122964</v>
      </c>
      <c r="G115" s="5">
        <f>G20+G44+G99+G100+G101+G102+G105+G108+G109+G110+G114</f>
        <v>2584.9320071769998</v>
      </c>
      <c r="H115" s="5">
        <f>H20+H44+H99+H100+H101+H102+H105+H108+H109+H110+H114</f>
        <v>12466.66121</v>
      </c>
      <c r="I115" s="5"/>
      <c r="J115" s="5">
        <f t="shared" ref="J115:Q115" si="287">J20+J44+J99+J100+J101+J102+J105+J108+J109+J110+J114</f>
        <v>83759.423680200023</v>
      </c>
      <c r="K115" s="5">
        <f t="shared" si="287"/>
        <v>80926.932542106035</v>
      </c>
      <c r="L115" s="5">
        <f t="shared" si="287"/>
        <v>2832.4911380939998</v>
      </c>
      <c r="M115" s="5">
        <f t="shared" si="287"/>
        <v>24776.188580000002</v>
      </c>
      <c r="N115" s="5">
        <f t="shared" si="287"/>
        <v>163531.23945749999</v>
      </c>
      <c r="O115" s="5">
        <f t="shared" si="287"/>
        <v>158113.81631222897</v>
      </c>
      <c r="P115" s="5">
        <f t="shared" si="287"/>
        <v>5417.423145271001</v>
      </c>
      <c r="Q115" s="5">
        <f t="shared" si="287"/>
        <v>12356.89003</v>
      </c>
      <c r="R115" s="5"/>
      <c r="S115" s="5">
        <f>S20+S44+S99+S100+S101+S102+S105+S108+S109+S110+S114</f>
        <v>78928.551968600019</v>
      </c>
      <c r="T115" s="5">
        <f>T20+T44+T99+T100+T101+T102+T105+T108+T109+T110+T114</f>
        <v>76238.335956789015</v>
      </c>
      <c r="U115" s="5">
        <f>U20+U44+U99+U100+U101+U102+U105+U108+U109+U110+U114</f>
        <v>2690.216011811</v>
      </c>
      <c r="V115" s="5">
        <f>V20+V44+V99+V100+V101+V102+V105+V108+V109+V110+V114</f>
        <v>12461.861209999999</v>
      </c>
      <c r="W115" s="5"/>
      <c r="X115" s="5">
        <f t="shared" ref="X115:AE115" si="288">X20+X44+X99+X100+X101+X102+X105+X108+X109+X110+X114</f>
        <v>88341.01875480001</v>
      </c>
      <c r="Y115" s="5">
        <f t="shared" si="288"/>
        <v>85478.08984574402</v>
      </c>
      <c r="Z115" s="5">
        <f t="shared" si="288"/>
        <v>2862.9289090559996</v>
      </c>
      <c r="AA115" s="5">
        <f t="shared" si="288"/>
        <v>24818.751239999998</v>
      </c>
      <c r="AB115" s="5">
        <f t="shared" si="288"/>
        <v>167269.57072340004</v>
      </c>
      <c r="AC115" s="5">
        <f t="shared" si="288"/>
        <v>161716.42580253302</v>
      </c>
      <c r="AD115" s="5">
        <f t="shared" si="288"/>
        <v>5553.1449208669992</v>
      </c>
      <c r="AE115" s="5">
        <f t="shared" si="288"/>
        <v>12356.89003</v>
      </c>
      <c r="AF115" s="5"/>
      <c r="AG115" s="5">
        <f>AG20+AG44+AG99+AG100+AG101+AG102+AG105+AG108+AG109+AG110+AG114</f>
        <v>80661.196336400011</v>
      </c>
      <c r="AH115" s="5">
        <f>AH20+AH44+AH99+AH100+AH101+AH102+AH105+AH108+AH109+AH110+AH114</f>
        <v>77857.014704036017</v>
      </c>
      <c r="AI115" s="5">
        <f>AI20+AI44+AI99+AI100+AI101+AI102+AI105+AI108+AI109+AI110+AI114</f>
        <v>2804.1816323640005</v>
      </c>
      <c r="AJ115" s="5">
        <f>AJ20+AJ44+AJ99+AJ100+AJ101+AJ102+AJ105+AJ108+AJ109+AJ110+AJ114</f>
        <v>12461.861209999999</v>
      </c>
      <c r="AK115" s="5"/>
      <c r="AL115" s="5">
        <f t="shared" ref="AL115:AR115" si="289">AL20+AL44+AL99+AL100+AL101+AL102+AL105+AL108+AL109+AL110+AL114</f>
        <v>90076.499353599997</v>
      </c>
      <c r="AM115" s="5">
        <f t="shared" si="289"/>
        <v>87084.055875908001</v>
      </c>
      <c r="AN115" s="5">
        <f t="shared" si="289"/>
        <v>2992.4434776920007</v>
      </c>
      <c r="AO115" s="5">
        <f t="shared" si="289"/>
        <v>24818.751239999998</v>
      </c>
      <c r="AP115" s="5">
        <f t="shared" si="289"/>
        <v>170737.69569000002</v>
      </c>
      <c r="AQ115" s="5">
        <f t="shared" si="289"/>
        <v>164941.070579944</v>
      </c>
      <c r="AR115" s="5">
        <f t="shared" si="289"/>
        <v>5796.6251100560003</v>
      </c>
    </row>
    <row r="116" spans="1:44" ht="16.2" customHeight="1" x14ac:dyDescent="0.3"/>
  </sheetData>
  <autoFilter ref="D1:D116"/>
  <mergeCells count="14">
    <mergeCell ref="AO16:AR17"/>
    <mergeCell ref="C17:G17"/>
    <mergeCell ref="H17:L17"/>
    <mergeCell ref="M17:P17"/>
    <mergeCell ref="A12:AQ12"/>
    <mergeCell ref="A13:AQ13"/>
    <mergeCell ref="A16:A18"/>
    <mergeCell ref="B16:B18"/>
    <mergeCell ref="C16:P16"/>
    <mergeCell ref="Q16:U17"/>
    <mergeCell ref="V16:Z17"/>
    <mergeCell ref="AA16:AD17"/>
    <mergeCell ref="AE16:AI17"/>
    <mergeCell ref="AJ16:AN17"/>
  </mergeCells>
  <pageMargins left="0.31496062992125984" right="0.11811023622047245" top="0.74803149606299213" bottom="0.35433070866141736" header="0.31496062992125984" footer="0.31496062992125984"/>
  <pageSetup paperSize="9" scale="5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 № 2</vt:lpstr>
      <vt:lpstr>'Прилож № 2'!Заголовки_для_печати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2022-11-15T08:45:56Z</dcterms:modified>
</cp:coreProperties>
</file>