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Прилож к П.З." sheetId="1" r:id="rId1"/>
    <sheet name="Лист2" sheetId="2" r:id="rId2"/>
    <sheet name="Лист3" sheetId="3" r:id="rId3"/>
  </sheets>
  <definedNames>
    <definedName name="_xlnm._FilterDatabase" localSheetId="0" hidden="1">'Прилож к П.З.'!$B$1:$B$26</definedName>
  </definedNames>
  <calcPr calcId="145621"/>
</workbook>
</file>

<file path=xl/calcChain.xml><?xml version="1.0" encoding="utf-8"?>
<calcChain xmlns="http://schemas.openxmlformats.org/spreadsheetml/2006/main">
  <c r="N27" i="1" l="1"/>
  <c r="O27" i="1" l="1"/>
  <c r="F27" i="1" l="1"/>
  <c r="G27" i="1"/>
  <c r="J27" i="1"/>
  <c r="K27" i="1"/>
  <c r="L27" i="1"/>
  <c r="P27" i="1"/>
  <c r="E27" i="1"/>
  <c r="U26" i="1" l="1"/>
  <c r="V26" i="1" s="1"/>
  <c r="R26" i="1"/>
  <c r="S26" i="1" s="1"/>
  <c r="P26" i="1"/>
  <c r="M26" i="1"/>
  <c r="J26" i="1"/>
  <c r="K26" i="1" s="1"/>
  <c r="E26" i="1"/>
  <c r="U25" i="1"/>
  <c r="T25" i="1"/>
  <c r="R25" i="1"/>
  <c r="Q25" i="1"/>
  <c r="P25" i="1"/>
  <c r="M25" i="1"/>
  <c r="J25" i="1"/>
  <c r="K25" i="1" s="1"/>
  <c r="E25" i="1"/>
  <c r="L24" i="1"/>
  <c r="H24" i="1"/>
  <c r="G24" i="1"/>
  <c r="C24" i="1"/>
  <c r="U22" i="1"/>
  <c r="V22" i="1" s="1"/>
  <c r="R22" i="1"/>
  <c r="S22" i="1" s="1"/>
  <c r="P22" i="1"/>
  <c r="M22" i="1"/>
  <c r="J22" i="1"/>
  <c r="K22" i="1" s="1"/>
  <c r="E22" i="1"/>
  <c r="U21" i="1"/>
  <c r="R21" i="1"/>
  <c r="P21" i="1"/>
  <c r="M21" i="1"/>
  <c r="J21" i="1"/>
  <c r="K21" i="1" s="1"/>
  <c r="E21" i="1"/>
  <c r="F21" i="1" s="1"/>
  <c r="U20" i="1"/>
  <c r="V20" i="1" s="1"/>
  <c r="R20" i="1"/>
  <c r="S20" i="1" s="1"/>
  <c r="P20" i="1"/>
  <c r="M20" i="1"/>
  <c r="J20" i="1"/>
  <c r="K20" i="1" s="1"/>
  <c r="E20" i="1"/>
  <c r="U19" i="1"/>
  <c r="T19" i="1"/>
  <c r="R19" i="1"/>
  <c r="Q19" i="1"/>
  <c r="Q18" i="1" s="1"/>
  <c r="P19" i="1"/>
  <c r="M19" i="1"/>
  <c r="J19" i="1"/>
  <c r="K19" i="1" s="1"/>
  <c r="E19" i="1"/>
  <c r="L18" i="1"/>
  <c r="H18" i="1"/>
  <c r="G18" i="1"/>
  <c r="U16" i="1"/>
  <c r="V16" i="1" s="1"/>
  <c r="S16" i="1"/>
  <c r="P16" i="1"/>
  <c r="M16" i="1"/>
  <c r="J16" i="1"/>
  <c r="E16" i="1"/>
  <c r="U15" i="1"/>
  <c r="T15" i="1"/>
  <c r="T14" i="1" s="1"/>
  <c r="S15" i="1"/>
  <c r="P15" i="1"/>
  <c r="M15" i="1"/>
  <c r="J15" i="1"/>
  <c r="K15" i="1" s="1"/>
  <c r="E15" i="1"/>
  <c r="R14" i="1"/>
  <c r="Q14" i="1"/>
  <c r="L14" i="1"/>
  <c r="H14" i="1"/>
  <c r="G14" i="1"/>
  <c r="C14" i="1"/>
  <c r="U12" i="1"/>
  <c r="V12" i="1" s="1"/>
  <c r="R12" i="1"/>
  <c r="S12" i="1" s="1"/>
  <c r="P12" i="1"/>
  <c r="M12" i="1"/>
  <c r="J12" i="1"/>
  <c r="E12" i="1"/>
  <c r="F12" i="1" s="1"/>
  <c r="U11" i="1"/>
  <c r="T11" i="1"/>
  <c r="R11" i="1"/>
  <c r="Q11" i="1"/>
  <c r="Q10" i="1" s="1"/>
  <c r="P11" i="1"/>
  <c r="M11" i="1"/>
  <c r="J11" i="1"/>
  <c r="K11" i="1" s="1"/>
  <c r="E11" i="1"/>
  <c r="L10" i="1"/>
  <c r="H10" i="1"/>
  <c r="G10" i="1"/>
  <c r="C10" i="1"/>
  <c r="P18" i="1" l="1"/>
  <c r="P24" i="1"/>
  <c r="P10" i="1"/>
  <c r="O21" i="1"/>
  <c r="T24" i="1"/>
  <c r="N26" i="1"/>
  <c r="M14" i="1"/>
  <c r="N25" i="1"/>
  <c r="J24" i="1"/>
  <c r="T10" i="1"/>
  <c r="M10" i="1"/>
  <c r="S25" i="1"/>
  <c r="N16" i="1"/>
  <c r="N20" i="1"/>
  <c r="S19" i="1"/>
  <c r="N22" i="1"/>
  <c r="Q24" i="1"/>
  <c r="S14" i="1"/>
  <c r="K24" i="1"/>
  <c r="E18" i="1"/>
  <c r="M18" i="1"/>
  <c r="M24" i="1"/>
  <c r="J10" i="1"/>
  <c r="N11" i="1"/>
  <c r="S11" i="1"/>
  <c r="S10" i="1" s="1"/>
  <c r="N15" i="1"/>
  <c r="V15" i="1"/>
  <c r="V14" i="1" s="1"/>
  <c r="T18" i="1"/>
  <c r="V11" i="1"/>
  <c r="V10" i="1" s="1"/>
  <c r="K12" i="1"/>
  <c r="K10" i="1" s="1"/>
  <c r="U14" i="1"/>
  <c r="N21" i="1"/>
  <c r="P14" i="1"/>
  <c r="V19" i="1"/>
  <c r="S21" i="1"/>
  <c r="V21" i="1"/>
  <c r="V25" i="1"/>
  <c r="V24" i="1" s="1"/>
  <c r="J14" i="1"/>
  <c r="S24" i="1"/>
  <c r="R24" i="1"/>
  <c r="U24" i="1"/>
  <c r="E24" i="1"/>
  <c r="F25" i="1"/>
  <c r="F26" i="1"/>
  <c r="O26" i="1" s="1"/>
  <c r="K18" i="1"/>
  <c r="R18" i="1"/>
  <c r="U18" i="1"/>
  <c r="J18" i="1"/>
  <c r="F19" i="1"/>
  <c r="N19" i="1"/>
  <c r="F20" i="1"/>
  <c r="O20" i="1" s="1"/>
  <c r="F22" i="1"/>
  <c r="O22" i="1" s="1"/>
  <c r="E14" i="1"/>
  <c r="F15" i="1"/>
  <c r="K16" i="1"/>
  <c r="K14" i="1" s="1"/>
  <c r="F16" i="1"/>
  <c r="R10" i="1"/>
  <c r="U10" i="1"/>
  <c r="E10" i="1"/>
  <c r="F11" i="1"/>
  <c r="N12" i="1"/>
  <c r="N10" i="1" l="1"/>
  <c r="N14" i="1"/>
  <c r="N24" i="1"/>
  <c r="V18" i="1"/>
  <c r="O12" i="1"/>
  <c r="S18" i="1"/>
  <c r="N18" i="1"/>
  <c r="O25" i="1"/>
  <c r="O24" i="1" s="1"/>
  <c r="F24" i="1"/>
  <c r="O19" i="1"/>
  <c r="O18" i="1" s="1"/>
  <c r="F18" i="1"/>
  <c r="O16" i="1"/>
  <c r="O15" i="1"/>
  <c r="F14" i="1"/>
  <c r="O11" i="1"/>
  <c r="F10" i="1"/>
  <c r="O10" i="1" l="1"/>
  <c r="O14" i="1"/>
</calcChain>
</file>

<file path=xl/sharedStrings.xml><?xml version="1.0" encoding="utf-8"?>
<sst xmlns="http://schemas.openxmlformats.org/spreadsheetml/2006/main" count="54" uniqueCount="35">
  <si>
    <t>ул. Ленина, 97</t>
  </si>
  <si>
    <t>ул. Студенческая, 28</t>
  </si>
  <si>
    <t>№</t>
  </si>
  <si>
    <t>Потребители</t>
  </si>
  <si>
    <t>План на 1 полугодие 2024 года</t>
  </si>
  <si>
    <t>План на 2 полугодие 2024 года</t>
  </si>
  <si>
    <t>План на 2024 год</t>
  </si>
  <si>
    <t xml:space="preserve">тариф </t>
  </si>
  <si>
    <t>тыс.руб.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</si>
  <si>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</si>
  <si>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</si>
  <si>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</si>
  <si>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Тепловая энергия</t>
  </si>
  <si>
    <t xml:space="preserve">                       Водоснабжение (ул. Ленина, 97)</t>
  </si>
  <si>
    <t xml:space="preserve">                       Водоснабжение (ул. Студенческая, 28) </t>
  </si>
  <si>
    <t xml:space="preserve">                       Водоотведение (ул. Студенческая, 28) </t>
  </si>
  <si>
    <t xml:space="preserve">Негативное воздействие на водоотведение (ул. Студенческая, 28) </t>
  </si>
  <si>
    <t>Электрическая энергия</t>
  </si>
  <si>
    <t>Вода</t>
  </si>
  <si>
    <t>Приложение</t>
  </si>
  <si>
    <t>к Пояснительной записке</t>
  </si>
  <si>
    <t>Услуги в сфере обращения с ТКО</t>
  </si>
  <si>
    <t>Итого по адресу ул. Студенческая, 28</t>
  </si>
  <si>
    <t>Натуральные показатели (Гкал, тыс.кВт/час, тыс.куб.м, куб.м)</t>
  </si>
  <si>
    <t>Плановые натуральные показатели (Гкал, тыс.кВт/час, тыс.куб.м, куб.м)</t>
  </si>
  <si>
    <t xml:space="preserve">1 полугодие </t>
  </si>
  <si>
    <t>2025 год</t>
  </si>
  <si>
    <t>2026 год</t>
  </si>
  <si>
    <t>2 полугодие</t>
  </si>
  <si>
    <t>Расчет дополнительного финансирования на оплату коммунальных услуг по МАУ Центр "ПроДвижение" (объект "Нежилое помещение, расположенное по адресу: ул. Студенченческая, 28" - МАОУ "Школа № 16") на 2024 год</t>
  </si>
  <si>
    <t>1.</t>
  </si>
  <si>
    <t>2.</t>
  </si>
  <si>
    <t>3.</t>
  </si>
  <si>
    <t>4.</t>
  </si>
  <si>
    <t>МАУ Центр "ПроДвижение"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</si>
</sst>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2" borderId="0" xfId="0" applyFont="1" applyFill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9" fontId="3" fillId="0" borderId="1" xfId="1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4" fillId="0" borderId="0" xfId="0" applyFont="1" applyFill="1" applyAlignment="1">
      <alignment horizontal="right"/>
    </xf>
    <xf numFmtId="0" fontId="5" fillId="0" borderId="1" xfId="0" applyFont="1" applyFill="1" applyBorder="1"/>
    <xf numFmtId="4" fontId="5" fillId="0" borderId="1" xfId="0" applyNumberFormat="1" applyFont="1" applyFill="1" applyBorder="1"/>
    <xf numFmtId="0" fontId="4" fillId="0" borderId="0" xfId="0" applyFont="1" applyFill="1" applyAlignment="1">
      <alignment horizontal="center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wrapText="1"/>
    </xf>
    <xf numFmtId="4" fontId="3" fillId="0" borderId="5" xfId="0" applyNumberFormat="1" applyFont="1" applyFill="1" applyBorder="1" applyAlignment="1">
      <alignment wrapText="1"/>
    </xf>
    <xf numFmtId="4" fontId="3" fillId="0" borderId="5" xfId="0" applyNumberFormat="1" applyFont="1" applyFill="1" applyBorder="1"/>
    <xf numFmtId="0" fontId="5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9" fontId="2" fillId="2" borderId="1" xfId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topLeftCell="A13" zoomScale="80" zoomScaleNormal="80" workbookViewId="0">
      <selection activeCell="B34" sqref="B34"/>
    </sheetView>
  </sheetViews>
  <sheetFormatPr defaultRowHeight="15.6" x14ac:dyDescent="0.3"/>
  <cols>
    <col min="1" max="1" width="8.88671875" style="3"/>
    <col min="2" max="2" width="44.109375" style="3" customWidth="1"/>
    <col min="3" max="16384" width="8.88671875" style="3"/>
  </cols>
  <sheetData>
    <row r="1" spans="1:22" x14ac:dyDescent="0.3">
      <c r="V1" s="24" t="s">
        <v>19</v>
      </c>
    </row>
    <row r="2" spans="1:22" x14ac:dyDescent="0.3">
      <c r="V2" s="24" t="s">
        <v>20</v>
      </c>
    </row>
    <row r="3" spans="1:22" x14ac:dyDescent="0.3">
      <c r="V3" s="24"/>
    </row>
    <row r="4" spans="1:22" x14ac:dyDescent="0.3">
      <c r="A4" s="3" t="s">
        <v>29</v>
      </c>
      <c r="V4" s="24"/>
    </row>
    <row r="6" spans="1:22" ht="47.4" customHeight="1" x14ac:dyDescent="0.3">
      <c r="A6" s="39" t="s">
        <v>2</v>
      </c>
      <c r="B6" s="40" t="s">
        <v>3</v>
      </c>
      <c r="C6" s="43" t="s">
        <v>4</v>
      </c>
      <c r="D6" s="43"/>
      <c r="E6" s="43"/>
      <c r="F6" s="43"/>
      <c r="G6" s="43"/>
      <c r="H6" s="43" t="s">
        <v>5</v>
      </c>
      <c r="I6" s="43"/>
      <c r="J6" s="43"/>
      <c r="K6" s="43"/>
      <c r="L6" s="43"/>
      <c r="M6" s="43" t="s">
        <v>6</v>
      </c>
      <c r="N6" s="43"/>
      <c r="O6" s="43"/>
      <c r="P6" s="43"/>
      <c r="Q6" s="38" t="s">
        <v>24</v>
      </c>
      <c r="R6" s="38"/>
      <c r="S6" s="38"/>
      <c r="T6" s="38"/>
      <c r="U6" s="38"/>
      <c r="V6" s="38"/>
    </row>
    <row r="7" spans="1:22" ht="16.2" customHeight="1" x14ac:dyDescent="0.3">
      <c r="A7" s="39"/>
      <c r="B7" s="41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38" t="s">
        <v>26</v>
      </c>
      <c r="R7" s="38"/>
      <c r="S7" s="38"/>
      <c r="T7" s="38" t="s">
        <v>27</v>
      </c>
      <c r="U7" s="38"/>
      <c r="V7" s="38"/>
    </row>
    <row r="8" spans="1:22" ht="156" x14ac:dyDescent="0.3">
      <c r="A8" s="39"/>
      <c r="B8" s="42"/>
      <c r="C8" s="2" t="s">
        <v>23</v>
      </c>
      <c r="D8" s="2" t="s">
        <v>7</v>
      </c>
      <c r="E8" s="2" t="s">
        <v>8</v>
      </c>
      <c r="F8" s="2" t="s">
        <v>9</v>
      </c>
      <c r="G8" s="2" t="s">
        <v>10</v>
      </c>
      <c r="H8" s="2" t="s">
        <v>23</v>
      </c>
      <c r="I8" s="2" t="s">
        <v>11</v>
      </c>
      <c r="J8" s="2" t="s">
        <v>8</v>
      </c>
      <c r="K8" s="2" t="s">
        <v>9</v>
      </c>
      <c r="L8" s="2" t="s">
        <v>10</v>
      </c>
      <c r="M8" s="2" t="s">
        <v>23</v>
      </c>
      <c r="N8" s="2" t="s">
        <v>8</v>
      </c>
      <c r="O8" s="2" t="s">
        <v>9</v>
      </c>
      <c r="P8" s="2" t="s">
        <v>10</v>
      </c>
      <c r="Q8" s="2" t="s">
        <v>25</v>
      </c>
      <c r="R8" s="2" t="s">
        <v>28</v>
      </c>
      <c r="S8" s="1" t="s">
        <v>26</v>
      </c>
      <c r="T8" s="2" t="s">
        <v>25</v>
      </c>
      <c r="U8" s="2" t="s">
        <v>28</v>
      </c>
      <c r="V8" s="1" t="s">
        <v>27</v>
      </c>
    </row>
    <row r="9" spans="1:22" x14ac:dyDescent="0.3">
      <c r="A9" s="27" t="s">
        <v>30</v>
      </c>
      <c r="B9" s="4" t="s">
        <v>12</v>
      </c>
      <c r="Q9" s="29"/>
      <c r="R9" s="29"/>
      <c r="S9" s="28"/>
      <c r="T9" s="29"/>
      <c r="U9" s="29"/>
      <c r="V9" s="29"/>
    </row>
    <row r="10" spans="1:22" s="8" customFormat="1" x14ac:dyDescent="0.3">
      <c r="A10" s="5"/>
      <c r="B10" s="6" t="s">
        <v>34</v>
      </c>
      <c r="C10" s="30">
        <f>C11+C12</f>
        <v>84.509</v>
      </c>
      <c r="D10" s="7"/>
      <c r="E10" s="7">
        <f t="shared" ref="E10:V10" si="0">E11+E12</f>
        <v>186.81306013</v>
      </c>
      <c r="F10" s="7">
        <f t="shared" si="0"/>
        <v>186.81306013</v>
      </c>
      <c r="G10" s="7">
        <f t="shared" si="0"/>
        <v>0</v>
      </c>
      <c r="H10" s="7">
        <f t="shared" si="0"/>
        <v>103.00899999999999</v>
      </c>
      <c r="I10" s="7"/>
      <c r="J10" s="7">
        <f t="shared" si="0"/>
        <v>238.86654000999997</v>
      </c>
      <c r="K10" s="7">
        <f t="shared" si="0"/>
        <v>238.86654000999997</v>
      </c>
      <c r="L10" s="7">
        <f t="shared" si="0"/>
        <v>0</v>
      </c>
      <c r="M10" s="7">
        <f t="shared" si="0"/>
        <v>187.518</v>
      </c>
      <c r="N10" s="7">
        <f t="shared" si="0"/>
        <v>425.67960013999999</v>
      </c>
      <c r="O10" s="7">
        <f t="shared" si="0"/>
        <v>425.67960013999999</v>
      </c>
      <c r="P10" s="7">
        <f t="shared" si="0"/>
        <v>0</v>
      </c>
      <c r="Q10" s="7">
        <f t="shared" si="0"/>
        <v>105.5</v>
      </c>
      <c r="R10" s="7">
        <f t="shared" si="0"/>
        <v>103.00899999999999</v>
      </c>
      <c r="S10" s="7">
        <f t="shared" si="0"/>
        <v>208.50900000000001</v>
      </c>
      <c r="T10" s="7">
        <f t="shared" si="0"/>
        <v>105.5</v>
      </c>
      <c r="U10" s="7">
        <f t="shared" si="0"/>
        <v>103.00899999999999</v>
      </c>
      <c r="V10" s="7">
        <f t="shared" si="0"/>
        <v>208.50900000000001</v>
      </c>
    </row>
    <row r="11" spans="1:22" s="12" customFormat="1" x14ac:dyDescent="0.3">
      <c r="A11" s="9"/>
      <c r="B11" s="10" t="s">
        <v>0</v>
      </c>
      <c r="C11" s="31">
        <v>25.38</v>
      </c>
      <c r="D11" s="11">
        <v>2210.5700000000002</v>
      </c>
      <c r="E11" s="11">
        <f t="shared" ref="E11:E12" si="1">C11*D11/1000</f>
        <v>56.104266600000003</v>
      </c>
      <c r="F11" s="11">
        <f t="shared" ref="F11:F12" si="2">E11-G11</f>
        <v>56.104266600000003</v>
      </c>
      <c r="G11" s="11">
        <v>0</v>
      </c>
      <c r="H11" s="11">
        <v>23.43</v>
      </c>
      <c r="I11" s="11">
        <v>2318.89</v>
      </c>
      <c r="J11" s="11">
        <f t="shared" ref="J11:J12" si="3">H11*I11/1000</f>
        <v>54.331592699999995</v>
      </c>
      <c r="K11" s="11">
        <f t="shared" ref="K11:K12" si="4">J11-L11</f>
        <v>54.331592699999995</v>
      </c>
      <c r="L11" s="11">
        <v>0</v>
      </c>
      <c r="M11" s="11">
        <f t="shared" ref="M11:M12" si="5">C11+H11</f>
        <v>48.81</v>
      </c>
      <c r="N11" s="11">
        <f t="shared" ref="N11:P12" si="6">E11+J11</f>
        <v>110.4358593</v>
      </c>
      <c r="O11" s="11">
        <f t="shared" si="6"/>
        <v>110.4358593</v>
      </c>
      <c r="P11" s="11">
        <f t="shared" si="6"/>
        <v>0</v>
      </c>
      <c r="Q11" s="11">
        <f t="shared" ref="Q11" si="7">C11</f>
        <v>25.38</v>
      </c>
      <c r="R11" s="11">
        <f>H11</f>
        <v>23.43</v>
      </c>
      <c r="S11" s="11">
        <f>Q11+R11</f>
        <v>48.81</v>
      </c>
      <c r="T11" s="11">
        <f>C11</f>
        <v>25.38</v>
      </c>
      <c r="U11" s="11">
        <f>H11</f>
        <v>23.43</v>
      </c>
      <c r="V11" s="11">
        <f>T11+U11</f>
        <v>48.81</v>
      </c>
    </row>
    <row r="12" spans="1:22" s="12" customFormat="1" x14ac:dyDescent="0.3">
      <c r="A12" s="9"/>
      <c r="B12" s="10" t="s">
        <v>1</v>
      </c>
      <c r="C12" s="31">
        <v>59.128999999999998</v>
      </c>
      <c r="D12" s="11">
        <v>2210.5700000000002</v>
      </c>
      <c r="E12" s="11">
        <f t="shared" si="1"/>
        <v>130.70879353000001</v>
      </c>
      <c r="F12" s="11">
        <f t="shared" si="2"/>
        <v>130.70879353000001</v>
      </c>
      <c r="G12" s="11">
        <v>0</v>
      </c>
      <c r="H12" s="11">
        <v>79.578999999999994</v>
      </c>
      <c r="I12" s="11">
        <v>2318.89</v>
      </c>
      <c r="J12" s="11">
        <f t="shared" si="3"/>
        <v>184.53494730999998</v>
      </c>
      <c r="K12" s="11">
        <f t="shared" si="4"/>
        <v>184.53494730999998</v>
      </c>
      <c r="L12" s="11">
        <v>0</v>
      </c>
      <c r="M12" s="11">
        <f t="shared" si="5"/>
        <v>138.708</v>
      </c>
      <c r="N12" s="11">
        <f t="shared" si="6"/>
        <v>315.24374083999999</v>
      </c>
      <c r="O12" s="11">
        <f t="shared" si="6"/>
        <v>315.24374083999999</v>
      </c>
      <c r="P12" s="11">
        <f t="shared" si="6"/>
        <v>0</v>
      </c>
      <c r="Q12" s="11">
        <v>80.12</v>
      </c>
      <c r="R12" s="11">
        <f>H12</f>
        <v>79.578999999999994</v>
      </c>
      <c r="S12" s="11">
        <f>Q12+R12</f>
        <v>159.69900000000001</v>
      </c>
      <c r="T12" s="11">
        <v>80.12</v>
      </c>
      <c r="U12" s="11">
        <f>H12</f>
        <v>79.578999999999994</v>
      </c>
      <c r="V12" s="11">
        <f>T12+U12</f>
        <v>159.69900000000001</v>
      </c>
    </row>
    <row r="13" spans="1:22" x14ac:dyDescent="0.3">
      <c r="A13" s="16" t="s">
        <v>31</v>
      </c>
      <c r="B13" s="35" t="s">
        <v>17</v>
      </c>
    </row>
    <row r="14" spans="1:22" s="15" customFormat="1" x14ac:dyDescent="0.3">
      <c r="A14" s="13"/>
      <c r="B14" s="6" t="s">
        <v>34</v>
      </c>
      <c r="C14" s="32">
        <f>C15+C16</f>
        <v>7.36</v>
      </c>
      <c r="D14" s="14"/>
      <c r="E14" s="14">
        <f t="shared" ref="E14:V14" si="8">E15+E16</f>
        <v>63.9495</v>
      </c>
      <c r="F14" s="14">
        <f t="shared" si="8"/>
        <v>63.9495</v>
      </c>
      <c r="G14" s="14">
        <f t="shared" si="8"/>
        <v>0</v>
      </c>
      <c r="H14" s="14">
        <f t="shared" si="8"/>
        <v>7.3</v>
      </c>
      <c r="I14" s="14"/>
      <c r="J14" s="14">
        <f t="shared" si="8"/>
        <v>66.532799999999995</v>
      </c>
      <c r="K14" s="14">
        <f t="shared" si="8"/>
        <v>66.532799999999995</v>
      </c>
      <c r="L14" s="14">
        <f t="shared" si="8"/>
        <v>0</v>
      </c>
      <c r="M14" s="14">
        <f t="shared" si="8"/>
        <v>14.66</v>
      </c>
      <c r="N14" s="14">
        <f t="shared" si="8"/>
        <v>130.48230000000001</v>
      </c>
      <c r="O14" s="14">
        <f t="shared" si="8"/>
        <v>130.48230000000001</v>
      </c>
      <c r="P14" s="14">
        <f t="shared" si="8"/>
        <v>0</v>
      </c>
      <c r="Q14" s="14">
        <f t="shared" si="8"/>
        <v>10.780000000000001</v>
      </c>
      <c r="R14" s="14">
        <f t="shared" si="8"/>
        <v>7.3</v>
      </c>
      <c r="S14" s="14">
        <f t="shared" si="8"/>
        <v>18.079999999999998</v>
      </c>
      <c r="T14" s="14">
        <f t="shared" si="8"/>
        <v>10.780000000000001</v>
      </c>
      <c r="U14" s="14">
        <f t="shared" si="8"/>
        <v>7.3</v>
      </c>
      <c r="V14" s="14">
        <f t="shared" si="8"/>
        <v>18.079999999999998</v>
      </c>
    </row>
    <row r="15" spans="1:22" x14ac:dyDescent="0.3">
      <c r="A15" s="16"/>
      <c r="B15" s="10" t="s">
        <v>0</v>
      </c>
      <c r="C15" s="33">
        <v>1.87</v>
      </c>
      <c r="D15" s="18">
        <v>8.01</v>
      </c>
      <c r="E15" s="18">
        <f t="shared" ref="E15:E16" si="9">C15*D15</f>
        <v>14.9787</v>
      </c>
      <c r="F15" s="18">
        <f t="shared" ref="F15:F16" si="10">E15-G15</f>
        <v>14.9787</v>
      </c>
      <c r="G15" s="18">
        <v>0</v>
      </c>
      <c r="H15" s="17">
        <v>1.87</v>
      </c>
      <c r="I15" s="18">
        <v>8.4</v>
      </c>
      <c r="J15" s="18">
        <f t="shared" ref="J15:J16" si="11">H15*I15</f>
        <v>15.708000000000002</v>
      </c>
      <c r="K15" s="18">
        <f t="shared" ref="K15:K16" si="12">J15-L15</f>
        <v>15.708000000000002</v>
      </c>
      <c r="L15" s="18">
        <v>0</v>
      </c>
      <c r="M15" s="18">
        <f>C15+H15</f>
        <v>3.74</v>
      </c>
      <c r="N15" s="17">
        <f t="shared" ref="N15:P16" si="13">E15+J15</f>
        <v>30.686700000000002</v>
      </c>
      <c r="O15" s="17">
        <f t="shared" si="13"/>
        <v>30.686700000000002</v>
      </c>
      <c r="P15" s="17">
        <f t="shared" si="13"/>
        <v>0</v>
      </c>
      <c r="Q15" s="17">
        <v>1.87</v>
      </c>
      <c r="R15" s="17">
        <v>1.87</v>
      </c>
      <c r="S15" s="18">
        <f>Q15+R15</f>
        <v>3.74</v>
      </c>
      <c r="T15" s="17">
        <f>C15</f>
        <v>1.87</v>
      </c>
      <c r="U15" s="17">
        <f>H15</f>
        <v>1.87</v>
      </c>
      <c r="V15" s="18">
        <f>T15+U15</f>
        <v>3.74</v>
      </c>
    </row>
    <row r="16" spans="1:22" x14ac:dyDescent="0.3">
      <c r="A16" s="16"/>
      <c r="B16" s="10" t="s">
        <v>1</v>
      </c>
      <c r="C16" s="33">
        <v>5.49</v>
      </c>
      <c r="D16" s="18">
        <v>8.92</v>
      </c>
      <c r="E16" s="18">
        <f t="shared" si="9"/>
        <v>48.970800000000004</v>
      </c>
      <c r="F16" s="18">
        <f t="shared" si="10"/>
        <v>48.970800000000004</v>
      </c>
      <c r="G16" s="18">
        <v>0</v>
      </c>
      <c r="H16" s="17">
        <v>5.43</v>
      </c>
      <c r="I16" s="18">
        <v>9.36</v>
      </c>
      <c r="J16" s="18">
        <f t="shared" si="11"/>
        <v>50.824799999999996</v>
      </c>
      <c r="K16" s="18">
        <f t="shared" si="12"/>
        <v>50.824799999999996</v>
      </c>
      <c r="L16" s="18">
        <v>0</v>
      </c>
      <c r="M16" s="18">
        <f>C16+H16</f>
        <v>10.92</v>
      </c>
      <c r="N16" s="17">
        <f t="shared" si="13"/>
        <v>99.795600000000007</v>
      </c>
      <c r="O16" s="17">
        <f t="shared" si="13"/>
        <v>99.795600000000007</v>
      </c>
      <c r="P16" s="17">
        <f t="shared" si="13"/>
        <v>0</v>
      </c>
      <c r="Q16" s="17">
        <v>8.91</v>
      </c>
      <c r="R16" s="17">
        <v>5.43</v>
      </c>
      <c r="S16" s="18">
        <f>Q16+R16</f>
        <v>14.34</v>
      </c>
      <c r="T16" s="17">
        <v>8.91</v>
      </c>
      <c r="U16" s="17">
        <f>H16</f>
        <v>5.43</v>
      </c>
      <c r="V16" s="18">
        <f>T16+U16</f>
        <v>14.34</v>
      </c>
    </row>
    <row r="17" spans="1:22" x14ac:dyDescent="0.3">
      <c r="A17" s="16" t="s">
        <v>32</v>
      </c>
      <c r="B17" s="36" t="s">
        <v>18</v>
      </c>
    </row>
    <row r="18" spans="1:22" s="8" customFormat="1" x14ac:dyDescent="0.3">
      <c r="A18" s="19"/>
      <c r="B18" s="6" t="s">
        <v>34</v>
      </c>
      <c r="C18" s="30"/>
      <c r="D18" s="20"/>
      <c r="E18" s="7">
        <f>E19+E20+E21+E22</f>
        <v>11.728400000000001</v>
      </c>
      <c r="F18" s="7">
        <f t="shared" ref="F18:V18" si="14">F19+F20+F21+F22</f>
        <v>11.728400000000001</v>
      </c>
      <c r="G18" s="7">
        <f t="shared" si="14"/>
        <v>0</v>
      </c>
      <c r="H18" s="7">
        <f t="shared" si="14"/>
        <v>0.24000000000000002</v>
      </c>
      <c r="I18" s="7"/>
      <c r="J18" s="7">
        <f t="shared" si="14"/>
        <v>8.6230000000000011</v>
      </c>
      <c r="K18" s="7">
        <f t="shared" si="14"/>
        <v>8.6230000000000011</v>
      </c>
      <c r="L18" s="7">
        <f t="shared" si="14"/>
        <v>0</v>
      </c>
      <c r="M18" s="7">
        <f t="shared" si="14"/>
        <v>0.6</v>
      </c>
      <c r="N18" s="7">
        <f t="shared" si="14"/>
        <v>20.351399999999998</v>
      </c>
      <c r="O18" s="7">
        <f t="shared" si="14"/>
        <v>20.351399999999998</v>
      </c>
      <c r="P18" s="7">
        <f t="shared" si="14"/>
        <v>0</v>
      </c>
      <c r="Q18" s="7">
        <f t="shared" si="14"/>
        <v>0.42000000000000004</v>
      </c>
      <c r="R18" s="7">
        <f t="shared" si="14"/>
        <v>0.24000000000000002</v>
      </c>
      <c r="S18" s="7">
        <f t="shared" si="14"/>
        <v>0.66</v>
      </c>
      <c r="T18" s="7">
        <f t="shared" si="14"/>
        <v>0.42000000000000004</v>
      </c>
      <c r="U18" s="7">
        <f t="shared" si="14"/>
        <v>0.24000000000000002</v>
      </c>
      <c r="V18" s="7">
        <f t="shared" si="14"/>
        <v>0.66</v>
      </c>
    </row>
    <row r="19" spans="1:22" s="12" customFormat="1" ht="31.2" x14ac:dyDescent="0.3">
      <c r="A19" s="21"/>
      <c r="B19" s="22" t="s">
        <v>13</v>
      </c>
      <c r="C19" s="34">
        <v>0.12</v>
      </c>
      <c r="D19" s="23">
        <v>39.28</v>
      </c>
      <c r="E19" s="23">
        <f>C19*D19</f>
        <v>4.7135999999999996</v>
      </c>
      <c r="F19" s="23">
        <f>E19-G19</f>
        <v>4.7135999999999996</v>
      </c>
      <c r="G19" s="23">
        <v>0</v>
      </c>
      <c r="H19" s="23">
        <v>0.12</v>
      </c>
      <c r="I19" s="23">
        <v>41.2</v>
      </c>
      <c r="J19" s="23">
        <f>H19*I19</f>
        <v>4.944</v>
      </c>
      <c r="K19" s="23">
        <f>J19-L19</f>
        <v>4.944</v>
      </c>
      <c r="L19" s="23">
        <v>0</v>
      </c>
      <c r="M19" s="23">
        <f t="shared" ref="M19:M22" si="15">C19+H19</f>
        <v>0.24</v>
      </c>
      <c r="N19" s="23">
        <f t="shared" ref="N19:P21" si="16">E19+J19</f>
        <v>9.6575999999999986</v>
      </c>
      <c r="O19" s="23">
        <f t="shared" si="16"/>
        <v>9.6575999999999986</v>
      </c>
      <c r="P19" s="23">
        <f t="shared" si="16"/>
        <v>0</v>
      </c>
      <c r="Q19" s="23">
        <f t="shared" ref="Q19" si="17">C19</f>
        <v>0.12</v>
      </c>
      <c r="R19" s="23">
        <f>H19</f>
        <v>0.12</v>
      </c>
      <c r="S19" s="23">
        <f>Q19+R19</f>
        <v>0.24</v>
      </c>
      <c r="T19" s="23">
        <f>C19</f>
        <v>0.12</v>
      </c>
      <c r="U19" s="23">
        <f>H19</f>
        <v>0.12</v>
      </c>
      <c r="V19" s="23">
        <f>T19+U19</f>
        <v>0.24</v>
      </c>
    </row>
    <row r="20" spans="1:22" s="12" customFormat="1" ht="31.2" x14ac:dyDescent="0.3">
      <c r="A20" s="21"/>
      <c r="B20" s="22" t="s">
        <v>14</v>
      </c>
      <c r="C20" s="34">
        <v>0.08</v>
      </c>
      <c r="D20" s="23">
        <v>39.28</v>
      </c>
      <c r="E20" s="23">
        <f>C20*D20</f>
        <v>3.1424000000000003</v>
      </c>
      <c r="F20" s="23">
        <f>E20-G20</f>
        <v>3.1424000000000003</v>
      </c>
      <c r="G20" s="23">
        <v>0</v>
      </c>
      <c r="H20" s="23">
        <v>0.04</v>
      </c>
      <c r="I20" s="23">
        <v>41.2</v>
      </c>
      <c r="J20" s="23">
        <f>H20*I20</f>
        <v>1.6480000000000001</v>
      </c>
      <c r="K20" s="23">
        <f>J20-L20</f>
        <v>1.6480000000000001</v>
      </c>
      <c r="L20" s="23">
        <v>0</v>
      </c>
      <c r="M20" s="23">
        <f t="shared" si="15"/>
        <v>0.12</v>
      </c>
      <c r="N20" s="23">
        <f t="shared" si="16"/>
        <v>4.7904</v>
      </c>
      <c r="O20" s="23">
        <f t="shared" si="16"/>
        <v>4.7904</v>
      </c>
      <c r="P20" s="23">
        <f t="shared" si="16"/>
        <v>0</v>
      </c>
      <c r="Q20" s="23">
        <v>0.1</v>
      </c>
      <c r="R20" s="23">
        <f>H20</f>
        <v>0.04</v>
      </c>
      <c r="S20" s="23">
        <f>Q20+R20</f>
        <v>0.14000000000000001</v>
      </c>
      <c r="T20" s="23">
        <v>0.1</v>
      </c>
      <c r="U20" s="23">
        <f>H20</f>
        <v>0.04</v>
      </c>
      <c r="V20" s="23">
        <f>T20+U20</f>
        <v>0.14000000000000001</v>
      </c>
    </row>
    <row r="21" spans="1:22" s="12" customFormat="1" ht="31.2" x14ac:dyDescent="0.3">
      <c r="A21" s="21"/>
      <c r="B21" s="22" t="s">
        <v>15</v>
      </c>
      <c r="C21" s="34">
        <v>0.08</v>
      </c>
      <c r="D21" s="23">
        <v>32.270000000000003</v>
      </c>
      <c r="E21" s="23">
        <f>C21*D21</f>
        <v>2.5816000000000003</v>
      </c>
      <c r="F21" s="23">
        <f>E21-G21</f>
        <v>2.5816000000000003</v>
      </c>
      <c r="G21" s="23">
        <v>0</v>
      </c>
      <c r="H21" s="23">
        <v>0.04</v>
      </c>
      <c r="I21" s="23">
        <v>33.85</v>
      </c>
      <c r="J21" s="23">
        <f>H21*I21</f>
        <v>1.3540000000000001</v>
      </c>
      <c r="K21" s="23">
        <f>J21-L21</f>
        <v>1.3540000000000001</v>
      </c>
      <c r="L21" s="23">
        <v>0</v>
      </c>
      <c r="M21" s="23">
        <f t="shared" si="15"/>
        <v>0.12</v>
      </c>
      <c r="N21" s="23">
        <f t="shared" si="16"/>
        <v>3.9356000000000004</v>
      </c>
      <c r="O21" s="23">
        <f t="shared" si="16"/>
        <v>3.9356000000000004</v>
      </c>
      <c r="P21" s="23">
        <f t="shared" si="16"/>
        <v>0</v>
      </c>
      <c r="Q21" s="23">
        <v>0.1</v>
      </c>
      <c r="R21" s="23">
        <f>H21</f>
        <v>0.04</v>
      </c>
      <c r="S21" s="23">
        <f>Q21+R21</f>
        <v>0.14000000000000001</v>
      </c>
      <c r="T21" s="23">
        <v>0.1</v>
      </c>
      <c r="U21" s="23">
        <f>H21</f>
        <v>0.04</v>
      </c>
      <c r="V21" s="23">
        <f>T21+U21</f>
        <v>0.14000000000000001</v>
      </c>
    </row>
    <row r="22" spans="1:22" s="12" customFormat="1" ht="31.2" x14ac:dyDescent="0.3">
      <c r="A22" s="21"/>
      <c r="B22" s="22" t="s">
        <v>16</v>
      </c>
      <c r="C22" s="34">
        <v>0.08</v>
      </c>
      <c r="D22" s="23">
        <v>32.270000000000003</v>
      </c>
      <c r="E22" s="23">
        <f>C22*D22*0.5</f>
        <v>1.2908000000000002</v>
      </c>
      <c r="F22" s="23">
        <f>E22-G22</f>
        <v>1.2908000000000002</v>
      </c>
      <c r="G22" s="23">
        <v>0</v>
      </c>
      <c r="H22" s="23">
        <v>0.04</v>
      </c>
      <c r="I22" s="23">
        <v>33.85</v>
      </c>
      <c r="J22" s="23">
        <f>H22*I22*0.5</f>
        <v>0.67700000000000005</v>
      </c>
      <c r="K22" s="23">
        <f>J22-L22</f>
        <v>0.67700000000000005</v>
      </c>
      <c r="L22" s="23">
        <v>0</v>
      </c>
      <c r="M22" s="23">
        <f t="shared" si="15"/>
        <v>0.12</v>
      </c>
      <c r="N22" s="23">
        <f>E22+J22</f>
        <v>1.9678000000000002</v>
      </c>
      <c r="O22" s="23">
        <f>K22+F22</f>
        <v>1.9678000000000002</v>
      </c>
      <c r="P22" s="23">
        <f>L22+G22</f>
        <v>0</v>
      </c>
      <c r="Q22" s="23">
        <v>0.1</v>
      </c>
      <c r="R22" s="23">
        <f>H22</f>
        <v>0.04</v>
      </c>
      <c r="S22" s="23">
        <f>Q22+R22</f>
        <v>0.14000000000000001</v>
      </c>
      <c r="T22" s="23">
        <v>0.1</v>
      </c>
      <c r="U22" s="23">
        <f>H22</f>
        <v>0.04</v>
      </c>
      <c r="V22" s="23">
        <f>T22+U22</f>
        <v>0.14000000000000001</v>
      </c>
    </row>
    <row r="23" spans="1:22" x14ac:dyDescent="0.3">
      <c r="A23" s="16" t="s">
        <v>33</v>
      </c>
      <c r="B23" s="37" t="s">
        <v>21</v>
      </c>
    </row>
    <row r="24" spans="1:22" s="8" customFormat="1" x14ac:dyDescent="0.3">
      <c r="A24" s="5"/>
      <c r="B24" s="6" t="s">
        <v>34</v>
      </c>
      <c r="C24" s="30">
        <f>C25+C26</f>
        <v>56.24</v>
      </c>
      <c r="D24" s="7"/>
      <c r="E24" s="7">
        <f t="shared" ref="E24:V24" si="18">E25+E26</f>
        <v>27.964777600000005</v>
      </c>
      <c r="F24" s="7">
        <f t="shared" si="18"/>
        <v>27.964777600000005</v>
      </c>
      <c r="G24" s="7">
        <f t="shared" si="18"/>
        <v>0</v>
      </c>
      <c r="H24" s="7">
        <f t="shared" si="18"/>
        <v>58.375</v>
      </c>
      <c r="I24" s="7"/>
      <c r="J24" s="7">
        <f t="shared" si="18"/>
        <v>30.448399999999999</v>
      </c>
      <c r="K24" s="7">
        <f t="shared" si="18"/>
        <v>30.448399999999999</v>
      </c>
      <c r="L24" s="7">
        <f t="shared" si="18"/>
        <v>0</v>
      </c>
      <c r="M24" s="7">
        <f t="shared" si="18"/>
        <v>114.61500000000001</v>
      </c>
      <c r="N24" s="7">
        <f t="shared" si="18"/>
        <v>58.413177600000004</v>
      </c>
      <c r="O24" s="7">
        <f t="shared" si="18"/>
        <v>58.413177600000004</v>
      </c>
      <c r="P24" s="7">
        <f t="shared" si="18"/>
        <v>0</v>
      </c>
      <c r="Q24" s="7">
        <f t="shared" si="18"/>
        <v>58.35</v>
      </c>
      <c r="R24" s="7">
        <f t="shared" si="18"/>
        <v>58.375</v>
      </c>
      <c r="S24" s="7">
        <f t="shared" si="18"/>
        <v>116.72499999999999</v>
      </c>
      <c r="T24" s="7">
        <f t="shared" si="18"/>
        <v>58.35</v>
      </c>
      <c r="U24" s="7">
        <f t="shared" si="18"/>
        <v>58.375</v>
      </c>
      <c r="V24" s="7">
        <f t="shared" si="18"/>
        <v>116.72499999999999</v>
      </c>
    </row>
    <row r="25" spans="1:22" s="12" customFormat="1" x14ac:dyDescent="0.3">
      <c r="A25" s="9"/>
      <c r="B25" s="10" t="s">
        <v>0</v>
      </c>
      <c r="C25" s="31">
        <v>49.92</v>
      </c>
      <c r="D25" s="11">
        <v>497.24</v>
      </c>
      <c r="E25" s="11">
        <f t="shared" ref="E25:E26" si="19">C25*D25/1000</f>
        <v>24.822220800000004</v>
      </c>
      <c r="F25" s="11">
        <f t="shared" ref="F25:F26" si="20">E25-G25</f>
        <v>24.822220800000004</v>
      </c>
      <c r="G25" s="11">
        <v>0</v>
      </c>
      <c r="H25" s="11">
        <v>49.92</v>
      </c>
      <c r="I25" s="11">
        <v>521.6</v>
      </c>
      <c r="J25" s="11">
        <f t="shared" ref="J25:J26" si="21">H25*I25/1000</f>
        <v>26.038271999999999</v>
      </c>
      <c r="K25" s="11">
        <f t="shared" ref="K25:K26" si="22">J25-L25</f>
        <v>26.038271999999999</v>
      </c>
      <c r="L25" s="11">
        <v>0</v>
      </c>
      <c r="M25" s="11">
        <f t="shared" ref="M25:M26" si="23">C25+H25</f>
        <v>99.84</v>
      </c>
      <c r="N25" s="11">
        <f t="shared" ref="N25:P26" si="24">E25+J25</f>
        <v>50.860492800000003</v>
      </c>
      <c r="O25" s="11">
        <f t="shared" si="24"/>
        <v>50.860492800000003</v>
      </c>
      <c r="P25" s="11">
        <f t="shared" si="24"/>
        <v>0</v>
      </c>
      <c r="Q25" s="11">
        <f t="shared" ref="Q25" si="25">C25</f>
        <v>49.92</v>
      </c>
      <c r="R25" s="11">
        <f>H25</f>
        <v>49.92</v>
      </c>
      <c r="S25" s="11">
        <f>Q25+R25</f>
        <v>99.84</v>
      </c>
      <c r="T25" s="11">
        <f>C25</f>
        <v>49.92</v>
      </c>
      <c r="U25" s="11">
        <f>H25</f>
        <v>49.92</v>
      </c>
      <c r="V25" s="11">
        <f>T25+U25</f>
        <v>99.84</v>
      </c>
    </row>
    <row r="26" spans="1:22" s="12" customFormat="1" x14ac:dyDescent="0.3">
      <c r="A26" s="9"/>
      <c r="B26" s="10" t="s">
        <v>1</v>
      </c>
      <c r="C26" s="11">
        <v>6.32</v>
      </c>
      <c r="D26" s="11">
        <v>497.24</v>
      </c>
      <c r="E26" s="11">
        <f t="shared" si="19"/>
        <v>3.1425568000000004</v>
      </c>
      <c r="F26" s="11">
        <f t="shared" si="20"/>
        <v>3.1425568000000004</v>
      </c>
      <c r="G26" s="11">
        <v>0</v>
      </c>
      <c r="H26" s="11">
        <v>8.4550000000000001</v>
      </c>
      <c r="I26" s="11">
        <v>521.6</v>
      </c>
      <c r="J26" s="11">
        <f t="shared" si="21"/>
        <v>4.4101280000000003</v>
      </c>
      <c r="K26" s="11">
        <f t="shared" si="22"/>
        <v>4.4101280000000003</v>
      </c>
      <c r="L26" s="11">
        <v>0</v>
      </c>
      <c r="M26" s="11">
        <f t="shared" si="23"/>
        <v>14.775</v>
      </c>
      <c r="N26" s="11">
        <f t="shared" si="24"/>
        <v>7.5526848000000006</v>
      </c>
      <c r="O26" s="11">
        <f t="shared" si="24"/>
        <v>7.5526848000000006</v>
      </c>
      <c r="P26" s="11">
        <f t="shared" si="24"/>
        <v>0</v>
      </c>
      <c r="Q26" s="11">
        <v>8.43</v>
      </c>
      <c r="R26" s="11">
        <f>H26</f>
        <v>8.4550000000000001</v>
      </c>
      <c r="S26" s="11">
        <f>Q26+R26</f>
        <v>16.884999999999998</v>
      </c>
      <c r="T26" s="11">
        <v>8.43</v>
      </c>
      <c r="U26" s="11">
        <f>H26</f>
        <v>8.4550000000000001</v>
      </c>
      <c r="V26" s="11">
        <f>T26+U26</f>
        <v>16.884999999999998</v>
      </c>
    </row>
    <row r="27" spans="1:22" s="15" customFormat="1" x14ac:dyDescent="0.3">
      <c r="A27" s="25"/>
      <c r="B27" s="25" t="s">
        <v>22</v>
      </c>
      <c r="C27" s="25"/>
      <c r="D27" s="25"/>
      <c r="E27" s="26">
        <f>E12+E16+E20+E21+E22+E26</f>
        <v>189.83695033000001</v>
      </c>
      <c r="F27" s="26">
        <f t="shared" ref="F27:P27" si="26">F12+F16+F20+F21+F22+F26</f>
        <v>189.83695033000001</v>
      </c>
      <c r="G27" s="26">
        <f t="shared" si="26"/>
        <v>0</v>
      </c>
      <c r="H27" s="26"/>
      <c r="I27" s="26"/>
      <c r="J27" s="26">
        <f t="shared" si="26"/>
        <v>243.44887531000001</v>
      </c>
      <c r="K27" s="26">
        <f t="shared" si="26"/>
        <v>243.44887531000001</v>
      </c>
      <c r="L27" s="26">
        <f t="shared" si="26"/>
        <v>0</v>
      </c>
      <c r="M27" s="26"/>
      <c r="N27" s="26">
        <f>N12+N16+N20+N21+N22+N26-0.01</f>
        <v>433.27582564000005</v>
      </c>
      <c r="O27" s="26">
        <f>O12+O16+O20+O21+O22+O26-0.01</f>
        <v>433.27582564000005</v>
      </c>
      <c r="P27" s="26">
        <f t="shared" si="26"/>
        <v>0</v>
      </c>
      <c r="Q27" s="26"/>
      <c r="R27" s="26"/>
      <c r="S27" s="26"/>
      <c r="T27" s="26"/>
      <c r="U27" s="26"/>
      <c r="V27" s="26"/>
    </row>
  </sheetData>
  <mergeCells count="8">
    <mergeCell ref="Q6:V6"/>
    <mergeCell ref="Q7:S7"/>
    <mergeCell ref="T7:V7"/>
    <mergeCell ref="A6:A8"/>
    <mergeCell ref="B6:B8"/>
    <mergeCell ref="C6:G7"/>
    <mergeCell ref="H6:L7"/>
    <mergeCell ref="M6:P7"/>
  </mergeCells>
  <pageMargins left="0.11811023622047245" right="0.11811023622047245" top="0.74803149606299213" bottom="0.35433070866141736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5" sqref="H25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к П.З.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2024-03-26T01:19:54Z</dcterms:modified>
</cp:coreProperties>
</file>