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0" i="4" l="1"/>
  <c r="O71" i="4" l="1"/>
  <c r="O254" i="4"/>
  <c r="O470" i="4"/>
  <c r="O465" i="4"/>
  <c r="O460" i="4"/>
  <c r="O437" i="4" l="1"/>
  <c r="O138" i="4"/>
  <c r="O383" i="4" l="1"/>
  <c r="O382" i="4"/>
  <c r="O253" i="4"/>
  <c r="O118" i="4"/>
  <c r="O117" i="4"/>
  <c r="O60" i="4"/>
  <c r="O403" i="4" l="1"/>
  <c r="O388" i="4"/>
  <c r="O48" i="4" l="1"/>
  <c r="O50" i="4"/>
  <c r="O309" i="4" l="1"/>
  <c r="O284" i="4" l="1"/>
  <c r="Q279" i="4"/>
  <c r="P279" i="4"/>
  <c r="O279" i="4"/>
  <c r="Q126" i="4"/>
  <c r="Q71" i="4"/>
  <c r="P71" i="4"/>
  <c r="Q50" i="4" l="1"/>
  <c r="P50" i="4"/>
  <c r="S71" i="4"/>
  <c r="R71" i="4"/>
  <c r="R19" i="4" l="1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25" i="4" s="1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18" i="4"/>
  <c r="E418" i="4" s="1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O452" i="4" s="1"/>
  <c r="E452" i="4" s="1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E395" i="4" s="1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E375" i="4" s="1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 s="1"/>
  <c r="E308" i="4"/>
  <c r="E303" i="4"/>
  <c r="E307" i="4"/>
  <c r="E302" i="4"/>
  <c r="Q306" i="4"/>
  <c r="Q301" i="4"/>
  <c r="P306" i="4"/>
  <c r="P301" i="4"/>
  <c r="O306" i="4"/>
  <c r="E306" i="4" s="1"/>
  <c r="E301" i="4" s="1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M254" i="4"/>
  <c r="L254" i="4"/>
  <c r="O177" i="4"/>
  <c r="E177" i="4" s="1"/>
  <c r="O25" i="4"/>
  <c r="O16" i="4" s="1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E135" i="4" s="1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E115" i="4" s="1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O345" i="4" s="1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E251" i="4" s="1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AB16" i="4"/>
  <c r="M175" i="4"/>
  <c r="E377" i="4"/>
  <c r="E125" i="4"/>
  <c r="E462" i="4"/>
  <c r="E79" i="4"/>
  <c r="N25" i="4"/>
  <c r="N16" i="4"/>
  <c r="K23" i="4"/>
  <c r="E355" i="4"/>
  <c r="E347" i="4"/>
  <c r="E455" i="4"/>
  <c r="G19" i="4"/>
  <c r="E27" i="4"/>
  <c r="M18" i="4"/>
  <c r="E18" i="4"/>
  <c r="E315" i="4"/>
  <c r="E313" i="4"/>
  <c r="G32" i="4"/>
  <c r="E38" i="4"/>
  <c r="H359" i="4"/>
  <c r="I349" i="4"/>
  <c r="I22" i="4"/>
  <c r="I354" i="4"/>
  <c r="H375" i="4"/>
  <c r="E380" i="4"/>
  <c r="L175" i="4"/>
  <c r="E352" i="4"/>
  <c r="E192" i="4"/>
  <c r="E34" i="4"/>
  <c r="E21" i="4"/>
  <c r="H421" i="4"/>
  <c r="H418" i="4"/>
  <c r="E427" i="4"/>
  <c r="H345" i="4"/>
  <c r="E378" i="4"/>
  <c r="H23" i="4"/>
  <c r="H16" i="4"/>
  <c r="G16" i="4"/>
  <c r="I23" i="4"/>
  <c r="I16" i="4"/>
  <c r="G345" i="4"/>
  <c r="H452" i="4"/>
  <c r="L16" i="4"/>
  <c r="H32" i="4"/>
  <c r="G23" i="4"/>
  <c r="E350" i="4"/>
  <c r="L23" i="4"/>
  <c r="AH16" i="4"/>
  <c r="J14" i="4"/>
  <c r="X15" i="4"/>
  <c r="AH23" i="4"/>
  <c r="N23" i="4"/>
  <c r="M28" i="4"/>
  <c r="M19" i="4"/>
  <c r="M14" i="4"/>
  <c r="V10" i="4"/>
  <c r="H415" i="4"/>
  <c r="AD16" i="4"/>
  <c r="AD22" i="4"/>
  <c r="L14" i="4"/>
  <c r="H19" i="4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E457" i="4" l="1"/>
  <c r="O415" i="4"/>
  <c r="E415" i="4" s="1"/>
  <c r="E348" i="4"/>
  <c r="E345" i="4" s="1"/>
  <c r="S16" i="4"/>
  <c r="Q23" i="4"/>
  <c r="E175" i="4"/>
  <c r="T16" i="4"/>
  <c r="U16" i="4" s="1"/>
  <c r="E15" i="4"/>
  <c r="P16" i="4"/>
  <c r="E25" i="4"/>
  <c r="P32" i="4"/>
  <c r="E16" i="4"/>
  <c r="O421" i="4"/>
  <c r="E421" i="4" s="1"/>
  <c r="E178" i="4"/>
  <c r="AN16" i="4"/>
  <c r="AN23" i="4" s="1"/>
  <c r="Q14" i="4"/>
  <c r="E35" i="4"/>
  <c r="P28" i="4"/>
  <c r="O28" i="4"/>
  <c r="O32" i="4"/>
  <c r="E32" i="4" s="1"/>
  <c r="P19" i="4" l="1"/>
  <c r="P23" i="4"/>
  <c r="O19" i="4"/>
  <c r="O23" i="4"/>
  <c r="E23" i="4" s="1"/>
  <c r="E28" i="4"/>
  <c r="S19" i="4" l="1"/>
  <c r="S14" i="4" s="1"/>
  <c r="AJ16" i="4"/>
  <c r="AJ23" i="4" s="1"/>
  <c r="AL16" i="4"/>
  <c r="AL23" i="4" s="1"/>
  <c r="P14" i="4"/>
  <c r="E19" i="4"/>
  <c r="O14" i="4"/>
  <c r="R9" i="4" s="1"/>
  <c r="T9" i="4" s="1"/>
  <c r="E14" i="4" l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J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479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<sst xmlns="http://schemas.openxmlformats.org/spreadsheetml/2006/main" count="777" uniqueCount="243">
  <si>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</si>
  <si>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</si>
  <si>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</si>
  <si>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</si>
  <si>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</si>
  <si>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</si>
  <si>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</si>
  <si>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</si>
  <si>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</si>
  <si>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</si>
  <si>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</si>
  <si>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</si>
  <si>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</si>
  <si>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</si>
  <si>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</si>
  <si>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</si>
  <si>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</si>
  <si>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</si>
  <si>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</si>
  <si>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</si>
  <si>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</si>
  <si>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</si>
  <si>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</si>
  <si>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</si>
  <si>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</si>
  <si>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</si>
  <si>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</si>
  <si>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</si>
  <si>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</si>
  <si>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</si>
  <si>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</si>
  <si>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</si>
  <si>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</si>
  <si>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</si>
  <si>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</si>
  <si>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</si>
  <si>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</si>
  <si>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</si>
  <si>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</si>
  <si>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</si>
  <si>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</si>
  <si>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</si>
  <si>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</si>
  <si>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</si>
  <si>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</si>
  <si>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</si>
  <si>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</si>
  <si>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</si>
  <si>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</si>
  <si>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</si>
  <si>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</si>
  <si>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</si>
  <si>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</si>
  <si>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</si>
  <si>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</si>
  <si>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</si>
  <si>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</si>
  <si>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</si>
  <si>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</si>
  <si>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</si>
  <si>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</si>
  <si>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</si>
  <si>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</si>
  <si>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</si>
  <si>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</si>
  <si>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</si>
  <si>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</si>
  <si>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</si>
  <si>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</si>
  <si>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</si>
  <si>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</si>
  <si>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</si>
  <si>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</si>
  <si>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</si>
  <si>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</si>
  <si>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</si>
  <si>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</si>
  <si>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</si>
  <si>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</si>
  <si>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</si>
  <si>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</si>
  <si>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</si>
  <si>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</si>
  <si>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</si>
  <si>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</si>
  <si>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</si>
  <si>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</si>
  <si>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</si>
  <si>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</si>
  <si>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</si>
  <si>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</si>
  <si>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</si>
  <si>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</si>
  <si>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</si>
  <si>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</si>
  <si>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</si>
  <si>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</si>
  <si>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</si>
  <si>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</si>
  <si>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</si>
  <si>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</si>
  <si>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</si>
  <si>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</si>
  <si>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</si>
  <si>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</si>
  <si>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</si>
  <si>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</si>
  <si>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</si>
  <si>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</si>
  <si>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</si>
  <si>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</si>
  <si>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</si>
  <si>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</si>
  <si>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</si>
  <si>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</si>
  <si>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</si>
  <si>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</si>
  <si>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</si>
  <si>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</si>
  <si>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</si>
  <si>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</si>
  <si>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</si>
  <si>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</si>
  <si>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</si>
  <si>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</si>
  <si>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</si>
  <si>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</si>
  <si>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</si>
  <si>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</si>
  <si>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</si>
  <si>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</si>
  <si>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</si>
  <si>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</si>
  <si>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</si>
  <si>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</si>
  <si>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</si>
  <si>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</si>
  <si>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</si>
  <si>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</si>
  <si>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</si>
  <si>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</si>
  <si>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</si>
  <si>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</si>
  <si>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</si>
  <si>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</si>
  <si>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</si>
  <si>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</si>
  <si>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</si>
  <si>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</si>
  <si>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</si>
  <si>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</si>
  <si>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</si>
  <si>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</si>
  <si>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</si>
  <si>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</si>
  <si>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</si>
  <si>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</si>
  <si>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</si>
  <si>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</si>
  <si>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</si>
  <si>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</si>
  <si>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</si>
  <si>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</si>
  <si>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</si>
  <si>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</si>
  <si>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</si>
  <si>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</si>
  <si>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</si>
  <si>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</si>
  <si>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</si>
  <si>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</si>
  <si>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</si>
  <si>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</si>
  <si>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</si>
  <si>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</si>
  <si>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</si>
  <si>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</si>
  <si>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</si>
  <si>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</si>
  <si>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</si>
  <si>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</si>
  <si>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</si>
  <si>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</si>
  <si>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</si>
  <si>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</si>
  <si>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</si>
  <si>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</si>
  <si>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</si>
  <si>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</si>
  <si>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</si>
  <si>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</si>
  <si>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</si>
  <si>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</si>
  <si>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</si>
  <si>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</si>
  <si>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</si>
  <si>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</si>
  <si>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</si>
  <si>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</si>
  <si>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</si>
  <si>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</si>
  <si>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</si>
  <si>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</si>
  <si>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</si>
  <si>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</si>
  <si>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</si>
  <si>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</si>
  <si>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</si>
  <si>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</si>
  <si>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</si>
  <si>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</si>
  <si>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</si>
  <si>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</si>
  <si>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</si>
  <si>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</si>
  <si>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</si>
  <si>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</si>
  <si>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</si>
  <si>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</si>
  <si>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</si>
  <si>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</si>
  <si>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</si>
  <si>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</si>
  <si>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</si>
  <si>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</si>
  <si>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</si>
  <si>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</si>
  <si>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</si>
  <si>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</si>
  <si>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</si>
  <si>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</si>
  <si>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</si>
  <si>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</si>
  <si>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</si>
  <si>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</si>
  <si>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</si>
  <si>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</si>
  <si>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</si>
  <si>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</si>
  <si>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</si>
  <si>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</si>
  <si>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Приложение № 2  к постановлению</t>
  </si>
  <si>
    <t xml:space="preserve"> от  07.09.2023 № 4668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</si>
</sst>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66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1" fontId="4" fillId="2" borderId="3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49" fontId="20" fillId="2" borderId="11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164" fontId="19" fillId="2" borderId="4" xfId="0" applyNumberFormat="1" applyFont="1" applyFill="1" applyBorder="1"/>
    <xf numFmtId="49" fontId="4" fillId="2" borderId="10" xfId="0" applyNumberFormat="1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left" vertical="top"/>
    </xf>
    <xf numFmtId="0" fontId="23" fillId="2" borderId="5" xfId="0" applyFont="1" applyFill="1" applyBorder="1" applyAlignment="1">
      <alignment horizontal="left" vertical="top"/>
    </xf>
    <xf numFmtId="0" fontId="23" fillId="2" borderId="4" xfId="0" applyFont="1" applyFill="1" applyBorder="1" applyAlignment="1">
      <alignment horizontal="left" vertical="top"/>
    </xf>
    <xf numFmtId="0" fontId="23" fillId="2" borderId="5" xfId="0" applyFont="1" applyFill="1" applyBorder="1" applyAlignment="1">
      <alignment vertical="top"/>
    </xf>
    <xf numFmtId="0" fontId="23" fillId="2" borderId="4" xfId="0" applyFont="1" applyFill="1" applyBorder="1" applyAlignment="1">
      <alignment vertical="top"/>
    </xf>
    <xf numFmtId="49" fontId="20" fillId="2" borderId="10" xfId="0" applyNumberFormat="1" applyFont="1" applyFill="1" applyBorder="1" applyAlignment="1">
      <alignment horizontal="left" vertical="top"/>
    </xf>
    <xf numFmtId="0" fontId="23" fillId="2" borderId="11" xfId="0" applyFont="1" applyFill="1" applyBorder="1" applyAlignment="1">
      <alignment vertical="top"/>
    </xf>
    <xf numFmtId="0" fontId="23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9" xfId="0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20" fillId="2" borderId="2" xfId="0" applyFont="1" applyFill="1" applyBorder="1" applyAlignment="1">
      <alignment vertical="top" wrapText="1"/>
    </xf>
    <xf numFmtId="0" fontId="22" fillId="2" borderId="5" xfId="0" applyFont="1" applyFill="1" applyBorder="1" applyAlignment="1">
      <alignment vertical="top"/>
    </xf>
    <xf numFmtId="0" fontId="22" fillId="2" borderId="4" xfId="0" applyFont="1" applyFill="1" applyBorder="1" applyAlignment="1">
      <alignment vertical="top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22" fillId="2" borderId="5" xfId="0" applyFont="1" applyFill="1" applyBorder="1" applyAlignment="1">
      <alignment vertical="top" wrapText="1"/>
    </xf>
    <xf numFmtId="0" fontId="22" fillId="2" borderId="4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20" fillId="2" borderId="5" xfId="0" applyNumberFormat="1" applyFont="1" applyFill="1" applyBorder="1" applyAlignment="1">
      <alignment horizontal="left" vertical="top"/>
    </xf>
    <xf numFmtId="0" fontId="20" fillId="2" borderId="4" xfId="0" applyFont="1" applyFill="1" applyBorder="1" applyAlignment="1">
      <alignment horizontal="left" vertical="top"/>
    </xf>
    <xf numFmtId="0" fontId="20" fillId="2" borderId="5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20" fillId="2" borderId="10" xfId="0" applyNumberFormat="1" applyFont="1" applyFill="1" applyBorder="1" applyAlignment="1">
      <alignment horizontal="left" vertical="top" wrapText="1"/>
    </xf>
    <xf numFmtId="0" fontId="23" fillId="2" borderId="11" xfId="0" applyFont="1" applyFill="1" applyBorder="1" applyAlignment="1">
      <alignment horizontal="left" vertical="top" wrapText="1"/>
    </xf>
    <xf numFmtId="0" fontId="20" fillId="2" borderId="2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" fontId="20" fillId="2" borderId="2" xfId="0" applyNumberFormat="1" applyFont="1" applyFill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va\Desktop\&#1056;&#1040;&#1041;&#1054;&#1058;&#1040;%20&#1057;%20&#1056;&#1040;&#1041;&#1054;&#1063;&#1045;&#1043;&#1054;%20&#1057;&#1058;&#1054;&#1051;&#1040;\&#1055;&#1056;&#1054;&#1043;&#1056;&#1040;&#1052;&#1052;&#1040;%20%202025%20&#1043;&#1054;&#1044;\2021\&#1052;&#1040;&#1056;&#1058;%20(%20&#1091;&#1090;&#1086;&#1095;&#1085;&#1077;&#1085;&#1080;&#1077;%20&#1080;%20&#1082;&#1096;&#1087;,%20&#1084;&#1086;&#1083;&#1086;&#1076;&#1077;&#1078;&#1100;)\&#1087;&#1086;&#1089;&#1090;&#1072;&#1085;&#1086;&#1074;&#1083;&#1077;&#1085;&#1080;&#1077;%20&#1086;&#1090;%2011.03.2021%20&#8470;%20784\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B1" zoomScale="94" zoomScaleNormal="94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6" style="2" customWidth="1"/>
    <col min="11" max="11" width="17.42578125" style="2" customWidth="1"/>
    <col min="12" max="16" width="15.140625" style="2" customWidth="1"/>
    <col min="17" max="17" width="14.28515625" style="2" customWidth="1"/>
    <col min="18" max="19" width="14.7109375" style="2" hidden="1" customWidth="1"/>
    <col min="20" max="20" width="12.5703125" style="1" hidden="1" customWidth="1"/>
    <col min="21" max="21" width="15" style="1" hidden="1" customWidth="1"/>
    <col min="22" max="22" width="11.42578125" style="1" hidden="1" customWidth="1"/>
    <col min="23" max="23" width="9.140625" style="1" hidden="1" customWidth="1"/>
    <col min="24" max="24" width="12" style="1" hidden="1" customWidth="1"/>
    <col min="25" max="26" width="13.140625" style="1" hidden="1" customWidth="1"/>
    <col min="27" max="27" width="9.140625" style="1" hidden="1" customWidth="1"/>
    <col min="28" max="28" width="13.85546875" style="1" hidden="1" customWidth="1"/>
    <col min="29" max="29" width="13.42578125" style="1" hidden="1" customWidth="1"/>
    <col min="30" max="30" width="13.5703125" style="1" hidden="1" customWidth="1"/>
    <col min="31" max="32" width="13.7109375" style="1" hidden="1" customWidth="1"/>
    <col min="33" max="33" width="9.140625" style="1" hidden="1" customWidth="1"/>
    <col min="34" max="34" width="12.28515625" style="1" hidden="1" customWidth="1"/>
    <col min="35" max="35" width="9.140625" style="1" hidden="1" customWidth="1"/>
    <col min="36" max="36" width="13.7109375" style="1" hidden="1" customWidth="1"/>
    <col min="37" max="37" width="9.140625" style="1" hidden="1" customWidth="1"/>
    <col min="38" max="38" width="13.28515625" style="1" hidden="1" customWidth="1"/>
    <col min="39" max="39" width="9.140625" style="1" hidden="1" customWidth="1"/>
    <col min="40" max="40" width="11.7109375" style="1" hidden="1" customWidth="1"/>
    <col min="41" max="44" width="9.140625" style="1" hidden="1" customWidth="1"/>
    <col min="45" max="45" width="13" style="1" hidden="1" customWidth="1"/>
    <col min="46" max="46" width="16.42578125" style="1" hidden="1" customWidth="1"/>
    <col min="47" max="47" width="9.140625" style="1" hidden="1" customWidth="1"/>
    <col min="48" max="48" width="11.7109375" style="1" hidden="1" customWidth="1"/>
    <col min="49" max="49" width="11.85546875" style="1" hidden="1" customWidth="1"/>
    <col min="50" max="50" width="9.140625" style="1" hidden="1" customWidth="1"/>
    <col min="51" max="51" width="9.140625" style="1" customWidth="1"/>
    <col min="52" max="52" width="0.140625" style="1" customWidth="1"/>
    <col min="53" max="53" width="14.140625" style="1" customWidth="1"/>
    <col min="54" max="54" width="19.85546875" style="1" customWidth="1"/>
    <col min="55" max="60" width="9.140625" style="1" customWidth="1"/>
    <col min="61" max="62" width="11.28515625" style="1" customWidth="1"/>
    <col min="63" max="63" width="11.85546875" style="1" customWidth="1"/>
    <col min="64" max="64" width="11.28515625" style="1" customWidth="1"/>
    <col min="65" max="266" width="9.140625" style="1" customWidth="1"/>
    <col min="267" max="267" width="56.140625" style="1" customWidth="1"/>
    <col min="268" max="273" width="7.7109375" style="1"/>
    <col min="274" max="274" width="20.42578125" style="1" customWidth="1"/>
    <col min="275" max="275" width="37.42578125" style="1" customWidth="1"/>
    <col min="276" max="276" width="0" style="1" hidden="1" customWidth="1"/>
    <col min="277" max="277" width="27" style="1" customWidth="1"/>
    <col min="278" max="278" width="16.42578125" style="1" customWidth="1"/>
    <col min="279" max="279" width="0" style="1" hidden="1" customWidth="1"/>
    <col min="280" max="280" width="15.140625" style="1" customWidth="1"/>
    <col min="281" max="281" width="16.42578125" style="1" customWidth="1"/>
    <col min="282" max="282" width="16.5703125" style="1" customWidth="1"/>
    <col min="283" max="283" width="14.42578125" style="1" customWidth="1"/>
    <col min="284" max="284" width="16.5703125" style="1" customWidth="1"/>
    <col min="285" max="285" width="15.140625" style="1" customWidth="1"/>
    <col min="286" max="297" width="0" style="1" hidden="1" customWidth="1"/>
    <col min="298" max="298" width="9.140625" style="1" customWidth="1"/>
    <col min="299" max="300" width="0" style="1" hidden="1" customWidth="1"/>
    <col min="301" max="301" width="9.140625" style="1" customWidth="1"/>
    <col min="302" max="303" width="0" style="1" hidden="1" customWidth="1"/>
    <col min="304" max="522" width="9.140625" style="1" customWidth="1"/>
    <col min="523" max="523" width="56.140625" style="1" customWidth="1"/>
    <col min="524" max="529" width="7.7109375" style="1"/>
    <col min="530" max="530" width="20.42578125" style="1" customWidth="1"/>
    <col min="531" max="531" width="37.42578125" style="1" customWidth="1"/>
    <col min="532" max="532" width="0" style="1" hidden="1" customWidth="1"/>
    <col min="533" max="533" width="27" style="1" customWidth="1"/>
    <col min="534" max="534" width="16.42578125" style="1" customWidth="1"/>
    <col min="535" max="535" width="0" style="1" hidden="1" customWidth="1"/>
    <col min="536" max="536" width="15.140625" style="1" customWidth="1"/>
    <col min="537" max="537" width="16.42578125" style="1" customWidth="1"/>
    <col min="538" max="538" width="16.5703125" style="1" customWidth="1"/>
    <col min="539" max="539" width="14.42578125" style="1" customWidth="1"/>
    <col min="540" max="540" width="16.5703125" style="1" customWidth="1"/>
    <col min="541" max="541" width="15.140625" style="1" customWidth="1"/>
    <col min="542" max="553" width="0" style="1" hidden="1" customWidth="1"/>
    <col min="554" max="554" width="9.140625" style="1" customWidth="1"/>
    <col min="555" max="556" width="0" style="1" hidden="1" customWidth="1"/>
    <col min="557" max="557" width="9.140625" style="1" customWidth="1"/>
    <col min="558" max="559" width="0" style="1" hidden="1" customWidth="1"/>
    <col min="560" max="778" width="9.140625" style="1" customWidth="1"/>
    <col min="779" max="779" width="56.140625" style="1" customWidth="1"/>
    <col min="780" max="785" width="7.7109375" style="1"/>
    <col min="786" max="786" width="20.42578125" style="1" customWidth="1"/>
    <col min="787" max="787" width="37.42578125" style="1" customWidth="1"/>
    <col min="788" max="788" width="0" style="1" hidden="1" customWidth="1"/>
    <col min="789" max="789" width="27" style="1" customWidth="1"/>
    <col min="790" max="790" width="16.42578125" style="1" customWidth="1"/>
    <col min="791" max="791" width="0" style="1" hidden="1" customWidth="1"/>
    <col min="792" max="792" width="15.140625" style="1" customWidth="1"/>
    <col min="793" max="793" width="16.42578125" style="1" customWidth="1"/>
    <col min="794" max="794" width="16.5703125" style="1" customWidth="1"/>
    <col min="795" max="795" width="14.42578125" style="1" customWidth="1"/>
    <col min="796" max="796" width="16.5703125" style="1" customWidth="1"/>
    <col min="797" max="797" width="15.140625" style="1" customWidth="1"/>
    <col min="798" max="809" width="0" style="1" hidden="1" customWidth="1"/>
    <col min="810" max="810" width="9.140625" style="1" customWidth="1"/>
    <col min="811" max="812" width="0" style="1" hidden="1" customWidth="1"/>
    <col min="813" max="813" width="9.140625" style="1" customWidth="1"/>
    <col min="814" max="815" width="0" style="1" hidden="1" customWidth="1"/>
    <col min="816" max="1034" width="9.140625" style="1" customWidth="1"/>
    <col min="1035" max="1035" width="56.140625" style="1" customWidth="1"/>
    <col min="1036" max="1041" width="7.7109375" style="1"/>
    <col min="1042" max="1042" width="20.42578125" style="1" customWidth="1"/>
    <col min="1043" max="1043" width="37.42578125" style="1" customWidth="1"/>
    <col min="1044" max="1044" width="0" style="1" hidden="1" customWidth="1"/>
    <col min="1045" max="1045" width="27" style="1" customWidth="1"/>
    <col min="1046" max="1046" width="16.42578125" style="1" customWidth="1"/>
    <col min="1047" max="1047" width="0" style="1" hidden="1" customWidth="1"/>
    <col min="1048" max="1048" width="15.140625" style="1" customWidth="1"/>
    <col min="1049" max="1049" width="16.42578125" style="1" customWidth="1"/>
    <col min="1050" max="1050" width="16.5703125" style="1" customWidth="1"/>
    <col min="1051" max="1051" width="14.42578125" style="1" customWidth="1"/>
    <col min="1052" max="1052" width="16.5703125" style="1" customWidth="1"/>
    <col min="1053" max="1053" width="15.140625" style="1" customWidth="1"/>
    <col min="1054" max="1065" width="0" style="1" hidden="1" customWidth="1"/>
    <col min="1066" max="1066" width="9.140625" style="1" customWidth="1"/>
    <col min="1067" max="1068" width="0" style="1" hidden="1" customWidth="1"/>
    <col min="1069" max="1069" width="9.140625" style="1" customWidth="1"/>
    <col min="1070" max="1071" width="0" style="1" hidden="1" customWidth="1"/>
    <col min="1072" max="1290" width="9.140625" style="1" customWidth="1"/>
    <col min="1291" max="1291" width="56.140625" style="1" customWidth="1"/>
    <col min="1292" max="1297" width="7.7109375" style="1"/>
    <col min="1298" max="1298" width="20.42578125" style="1" customWidth="1"/>
    <col min="1299" max="1299" width="37.42578125" style="1" customWidth="1"/>
    <col min="1300" max="1300" width="0" style="1" hidden="1" customWidth="1"/>
    <col min="1301" max="1301" width="27" style="1" customWidth="1"/>
    <col min="1302" max="1302" width="16.42578125" style="1" customWidth="1"/>
    <col min="1303" max="1303" width="0" style="1" hidden="1" customWidth="1"/>
    <col min="1304" max="1304" width="15.140625" style="1" customWidth="1"/>
    <col min="1305" max="1305" width="16.42578125" style="1" customWidth="1"/>
    <col min="1306" max="1306" width="16.5703125" style="1" customWidth="1"/>
    <col min="1307" max="1307" width="14.42578125" style="1" customWidth="1"/>
    <col min="1308" max="1308" width="16.5703125" style="1" customWidth="1"/>
    <col min="1309" max="1309" width="15.140625" style="1" customWidth="1"/>
    <col min="1310" max="1321" width="0" style="1" hidden="1" customWidth="1"/>
    <col min="1322" max="1322" width="9.140625" style="1" customWidth="1"/>
    <col min="1323" max="1324" width="0" style="1" hidden="1" customWidth="1"/>
    <col min="1325" max="1325" width="9.140625" style="1" customWidth="1"/>
    <col min="1326" max="1327" width="0" style="1" hidden="1" customWidth="1"/>
    <col min="1328" max="1546" width="9.140625" style="1" customWidth="1"/>
    <col min="1547" max="1547" width="56.140625" style="1" customWidth="1"/>
    <col min="1548" max="1553" width="7.7109375" style="1"/>
    <col min="1554" max="1554" width="20.42578125" style="1" customWidth="1"/>
    <col min="1555" max="1555" width="37.42578125" style="1" customWidth="1"/>
    <col min="1556" max="1556" width="0" style="1" hidden="1" customWidth="1"/>
    <col min="1557" max="1557" width="27" style="1" customWidth="1"/>
    <col min="1558" max="1558" width="16.42578125" style="1" customWidth="1"/>
    <col min="1559" max="1559" width="0" style="1" hidden="1" customWidth="1"/>
    <col min="1560" max="1560" width="15.140625" style="1" customWidth="1"/>
    <col min="1561" max="1561" width="16.42578125" style="1" customWidth="1"/>
    <col min="1562" max="1562" width="16.5703125" style="1" customWidth="1"/>
    <col min="1563" max="1563" width="14.42578125" style="1" customWidth="1"/>
    <col min="1564" max="1564" width="16.5703125" style="1" customWidth="1"/>
    <col min="1565" max="1565" width="15.140625" style="1" customWidth="1"/>
    <col min="1566" max="1577" width="0" style="1" hidden="1" customWidth="1"/>
    <col min="1578" max="1578" width="9.140625" style="1" customWidth="1"/>
    <col min="1579" max="1580" width="0" style="1" hidden="1" customWidth="1"/>
    <col min="1581" max="1581" width="9.140625" style="1" customWidth="1"/>
    <col min="1582" max="1583" width="0" style="1" hidden="1" customWidth="1"/>
    <col min="1584" max="1802" width="9.140625" style="1" customWidth="1"/>
    <col min="1803" max="1803" width="56.140625" style="1" customWidth="1"/>
    <col min="1804" max="1809" width="7.7109375" style="1"/>
    <col min="1810" max="1810" width="20.42578125" style="1" customWidth="1"/>
    <col min="1811" max="1811" width="37.42578125" style="1" customWidth="1"/>
    <col min="1812" max="1812" width="0" style="1" hidden="1" customWidth="1"/>
    <col min="1813" max="1813" width="27" style="1" customWidth="1"/>
    <col min="1814" max="1814" width="16.42578125" style="1" customWidth="1"/>
    <col min="1815" max="1815" width="0" style="1" hidden="1" customWidth="1"/>
    <col min="1816" max="1816" width="15.140625" style="1" customWidth="1"/>
    <col min="1817" max="1817" width="16.42578125" style="1" customWidth="1"/>
    <col min="1818" max="1818" width="16.5703125" style="1" customWidth="1"/>
    <col min="1819" max="1819" width="14.42578125" style="1" customWidth="1"/>
    <col min="1820" max="1820" width="16.5703125" style="1" customWidth="1"/>
    <col min="1821" max="1821" width="15.140625" style="1" customWidth="1"/>
    <col min="1822" max="1833" width="0" style="1" hidden="1" customWidth="1"/>
    <col min="1834" max="1834" width="9.140625" style="1" customWidth="1"/>
    <col min="1835" max="1836" width="0" style="1" hidden="1" customWidth="1"/>
    <col min="1837" max="1837" width="9.140625" style="1" customWidth="1"/>
    <col min="1838" max="1839" width="0" style="1" hidden="1" customWidth="1"/>
    <col min="1840" max="2058" width="9.140625" style="1" customWidth="1"/>
    <col min="2059" max="2059" width="56.140625" style="1" customWidth="1"/>
    <col min="2060" max="2065" width="7.7109375" style="1"/>
    <col min="2066" max="2066" width="20.42578125" style="1" customWidth="1"/>
    <col min="2067" max="2067" width="37.42578125" style="1" customWidth="1"/>
    <col min="2068" max="2068" width="0" style="1" hidden="1" customWidth="1"/>
    <col min="2069" max="2069" width="27" style="1" customWidth="1"/>
    <col min="2070" max="2070" width="16.42578125" style="1" customWidth="1"/>
    <col min="2071" max="2071" width="0" style="1" hidden="1" customWidth="1"/>
    <col min="2072" max="2072" width="15.140625" style="1" customWidth="1"/>
    <col min="2073" max="2073" width="16.42578125" style="1" customWidth="1"/>
    <col min="2074" max="2074" width="16.5703125" style="1" customWidth="1"/>
    <col min="2075" max="2075" width="14.42578125" style="1" customWidth="1"/>
    <col min="2076" max="2076" width="16.5703125" style="1" customWidth="1"/>
    <col min="2077" max="2077" width="15.140625" style="1" customWidth="1"/>
    <col min="2078" max="2089" width="0" style="1" hidden="1" customWidth="1"/>
    <col min="2090" max="2090" width="9.140625" style="1" customWidth="1"/>
    <col min="2091" max="2092" width="0" style="1" hidden="1" customWidth="1"/>
    <col min="2093" max="2093" width="9.140625" style="1" customWidth="1"/>
    <col min="2094" max="2095" width="0" style="1" hidden="1" customWidth="1"/>
    <col min="2096" max="2314" width="9.140625" style="1" customWidth="1"/>
    <col min="2315" max="2315" width="56.140625" style="1" customWidth="1"/>
    <col min="2316" max="2321" width="7.7109375" style="1"/>
    <col min="2322" max="2322" width="20.42578125" style="1" customWidth="1"/>
    <col min="2323" max="2323" width="37.42578125" style="1" customWidth="1"/>
    <col min="2324" max="2324" width="0" style="1" hidden="1" customWidth="1"/>
    <col min="2325" max="2325" width="27" style="1" customWidth="1"/>
    <col min="2326" max="2326" width="16.42578125" style="1" customWidth="1"/>
    <col min="2327" max="2327" width="0" style="1" hidden="1" customWidth="1"/>
    <col min="2328" max="2328" width="15.140625" style="1" customWidth="1"/>
    <col min="2329" max="2329" width="16.42578125" style="1" customWidth="1"/>
    <col min="2330" max="2330" width="16.5703125" style="1" customWidth="1"/>
    <col min="2331" max="2331" width="14.42578125" style="1" customWidth="1"/>
    <col min="2332" max="2332" width="16.5703125" style="1" customWidth="1"/>
    <col min="2333" max="2333" width="15.140625" style="1" customWidth="1"/>
    <col min="2334" max="2345" width="0" style="1" hidden="1" customWidth="1"/>
    <col min="2346" max="2346" width="9.140625" style="1" customWidth="1"/>
    <col min="2347" max="2348" width="0" style="1" hidden="1" customWidth="1"/>
    <col min="2349" max="2349" width="9.140625" style="1" customWidth="1"/>
    <col min="2350" max="2351" width="0" style="1" hidden="1" customWidth="1"/>
    <col min="2352" max="2570" width="9.140625" style="1" customWidth="1"/>
    <col min="2571" max="2571" width="56.140625" style="1" customWidth="1"/>
    <col min="2572" max="2577" width="7.7109375" style="1"/>
    <col min="2578" max="2578" width="20.42578125" style="1" customWidth="1"/>
    <col min="2579" max="2579" width="37.42578125" style="1" customWidth="1"/>
    <col min="2580" max="2580" width="0" style="1" hidden="1" customWidth="1"/>
    <col min="2581" max="2581" width="27" style="1" customWidth="1"/>
    <col min="2582" max="2582" width="16.42578125" style="1" customWidth="1"/>
    <col min="2583" max="2583" width="0" style="1" hidden="1" customWidth="1"/>
    <col min="2584" max="2584" width="15.140625" style="1" customWidth="1"/>
    <col min="2585" max="2585" width="16.42578125" style="1" customWidth="1"/>
    <col min="2586" max="2586" width="16.5703125" style="1" customWidth="1"/>
    <col min="2587" max="2587" width="14.42578125" style="1" customWidth="1"/>
    <col min="2588" max="2588" width="16.5703125" style="1" customWidth="1"/>
    <col min="2589" max="2589" width="15.140625" style="1" customWidth="1"/>
    <col min="2590" max="2601" width="0" style="1" hidden="1" customWidth="1"/>
    <col min="2602" max="2602" width="9.140625" style="1" customWidth="1"/>
    <col min="2603" max="2604" width="0" style="1" hidden="1" customWidth="1"/>
    <col min="2605" max="2605" width="9.140625" style="1" customWidth="1"/>
    <col min="2606" max="2607" width="0" style="1" hidden="1" customWidth="1"/>
    <col min="2608" max="2826" width="9.140625" style="1" customWidth="1"/>
    <col min="2827" max="2827" width="56.140625" style="1" customWidth="1"/>
    <col min="2828" max="2833" width="7.7109375" style="1"/>
    <col min="2834" max="2834" width="20.42578125" style="1" customWidth="1"/>
    <col min="2835" max="2835" width="37.42578125" style="1" customWidth="1"/>
    <col min="2836" max="2836" width="0" style="1" hidden="1" customWidth="1"/>
    <col min="2837" max="2837" width="27" style="1" customWidth="1"/>
    <col min="2838" max="2838" width="16.42578125" style="1" customWidth="1"/>
    <col min="2839" max="2839" width="0" style="1" hidden="1" customWidth="1"/>
    <col min="2840" max="2840" width="15.140625" style="1" customWidth="1"/>
    <col min="2841" max="2841" width="16.42578125" style="1" customWidth="1"/>
    <col min="2842" max="2842" width="16.5703125" style="1" customWidth="1"/>
    <col min="2843" max="2843" width="14.42578125" style="1" customWidth="1"/>
    <col min="2844" max="2844" width="16.5703125" style="1" customWidth="1"/>
    <col min="2845" max="2845" width="15.140625" style="1" customWidth="1"/>
    <col min="2846" max="2857" width="0" style="1" hidden="1" customWidth="1"/>
    <col min="2858" max="2858" width="9.140625" style="1" customWidth="1"/>
    <col min="2859" max="2860" width="0" style="1" hidden="1" customWidth="1"/>
    <col min="2861" max="2861" width="9.140625" style="1" customWidth="1"/>
    <col min="2862" max="2863" width="0" style="1" hidden="1" customWidth="1"/>
    <col min="2864" max="3082" width="9.140625" style="1" customWidth="1"/>
    <col min="3083" max="3083" width="56.140625" style="1" customWidth="1"/>
    <col min="3084" max="3089" width="7.7109375" style="1"/>
    <col min="3090" max="3090" width="20.42578125" style="1" customWidth="1"/>
    <col min="3091" max="3091" width="37.42578125" style="1" customWidth="1"/>
    <col min="3092" max="3092" width="0" style="1" hidden="1" customWidth="1"/>
    <col min="3093" max="3093" width="27" style="1" customWidth="1"/>
    <col min="3094" max="3094" width="16.42578125" style="1" customWidth="1"/>
    <col min="3095" max="3095" width="0" style="1" hidden="1" customWidth="1"/>
    <col min="3096" max="3096" width="15.140625" style="1" customWidth="1"/>
    <col min="3097" max="3097" width="16.42578125" style="1" customWidth="1"/>
    <col min="3098" max="3098" width="16.5703125" style="1" customWidth="1"/>
    <col min="3099" max="3099" width="14.42578125" style="1" customWidth="1"/>
    <col min="3100" max="3100" width="16.5703125" style="1" customWidth="1"/>
    <col min="3101" max="3101" width="15.140625" style="1" customWidth="1"/>
    <col min="3102" max="3113" width="0" style="1" hidden="1" customWidth="1"/>
    <col min="3114" max="3114" width="9.140625" style="1" customWidth="1"/>
    <col min="3115" max="3116" width="0" style="1" hidden="1" customWidth="1"/>
    <col min="3117" max="3117" width="9.140625" style="1" customWidth="1"/>
    <col min="3118" max="3119" width="0" style="1" hidden="1" customWidth="1"/>
    <col min="3120" max="3338" width="9.140625" style="1" customWidth="1"/>
    <col min="3339" max="3339" width="56.140625" style="1" customWidth="1"/>
    <col min="3340" max="3345" width="7.7109375" style="1"/>
    <col min="3346" max="3346" width="20.42578125" style="1" customWidth="1"/>
    <col min="3347" max="3347" width="37.42578125" style="1" customWidth="1"/>
    <col min="3348" max="3348" width="0" style="1" hidden="1" customWidth="1"/>
    <col min="3349" max="3349" width="27" style="1" customWidth="1"/>
    <col min="3350" max="3350" width="16.42578125" style="1" customWidth="1"/>
    <col min="3351" max="3351" width="0" style="1" hidden="1" customWidth="1"/>
    <col min="3352" max="3352" width="15.140625" style="1" customWidth="1"/>
    <col min="3353" max="3353" width="16.42578125" style="1" customWidth="1"/>
    <col min="3354" max="3354" width="16.5703125" style="1" customWidth="1"/>
    <col min="3355" max="3355" width="14.42578125" style="1" customWidth="1"/>
    <col min="3356" max="3356" width="16.5703125" style="1" customWidth="1"/>
    <col min="3357" max="3357" width="15.140625" style="1" customWidth="1"/>
    <col min="3358" max="3369" width="0" style="1" hidden="1" customWidth="1"/>
    <col min="3370" max="3370" width="9.140625" style="1" customWidth="1"/>
    <col min="3371" max="3372" width="0" style="1" hidden="1" customWidth="1"/>
    <col min="3373" max="3373" width="9.140625" style="1" customWidth="1"/>
    <col min="3374" max="3375" width="0" style="1" hidden="1" customWidth="1"/>
    <col min="3376" max="3594" width="9.140625" style="1" customWidth="1"/>
    <col min="3595" max="3595" width="56.140625" style="1" customWidth="1"/>
    <col min="3596" max="3601" width="7.7109375" style="1"/>
    <col min="3602" max="3602" width="20.42578125" style="1" customWidth="1"/>
    <col min="3603" max="3603" width="37.42578125" style="1" customWidth="1"/>
    <col min="3604" max="3604" width="0" style="1" hidden="1" customWidth="1"/>
    <col min="3605" max="3605" width="27" style="1" customWidth="1"/>
    <col min="3606" max="3606" width="16.42578125" style="1" customWidth="1"/>
    <col min="3607" max="3607" width="0" style="1" hidden="1" customWidth="1"/>
    <col min="3608" max="3608" width="15.140625" style="1" customWidth="1"/>
    <col min="3609" max="3609" width="16.42578125" style="1" customWidth="1"/>
    <col min="3610" max="3610" width="16.5703125" style="1" customWidth="1"/>
    <col min="3611" max="3611" width="14.42578125" style="1" customWidth="1"/>
    <col min="3612" max="3612" width="16.5703125" style="1" customWidth="1"/>
    <col min="3613" max="3613" width="15.140625" style="1" customWidth="1"/>
    <col min="3614" max="3625" width="0" style="1" hidden="1" customWidth="1"/>
    <col min="3626" max="3626" width="9.140625" style="1" customWidth="1"/>
    <col min="3627" max="3628" width="0" style="1" hidden="1" customWidth="1"/>
    <col min="3629" max="3629" width="9.140625" style="1" customWidth="1"/>
    <col min="3630" max="3631" width="0" style="1" hidden="1" customWidth="1"/>
    <col min="3632" max="3850" width="9.140625" style="1" customWidth="1"/>
    <col min="3851" max="3851" width="56.140625" style="1" customWidth="1"/>
    <col min="3852" max="3857" width="7.7109375" style="1"/>
    <col min="3858" max="3858" width="20.42578125" style="1" customWidth="1"/>
    <col min="3859" max="3859" width="37.42578125" style="1" customWidth="1"/>
    <col min="3860" max="3860" width="0" style="1" hidden="1" customWidth="1"/>
    <col min="3861" max="3861" width="27" style="1" customWidth="1"/>
    <col min="3862" max="3862" width="16.42578125" style="1" customWidth="1"/>
    <col min="3863" max="3863" width="0" style="1" hidden="1" customWidth="1"/>
    <col min="3864" max="3864" width="15.140625" style="1" customWidth="1"/>
    <col min="3865" max="3865" width="16.42578125" style="1" customWidth="1"/>
    <col min="3866" max="3866" width="16.5703125" style="1" customWidth="1"/>
    <col min="3867" max="3867" width="14.42578125" style="1" customWidth="1"/>
    <col min="3868" max="3868" width="16.5703125" style="1" customWidth="1"/>
    <col min="3869" max="3869" width="15.140625" style="1" customWidth="1"/>
    <col min="3870" max="3881" width="0" style="1" hidden="1" customWidth="1"/>
    <col min="3882" max="3882" width="9.140625" style="1" customWidth="1"/>
    <col min="3883" max="3884" width="0" style="1" hidden="1" customWidth="1"/>
    <col min="3885" max="3885" width="9.140625" style="1" customWidth="1"/>
    <col min="3886" max="3887" width="0" style="1" hidden="1" customWidth="1"/>
    <col min="3888" max="4106" width="9.140625" style="1" customWidth="1"/>
    <col min="4107" max="4107" width="56.140625" style="1" customWidth="1"/>
    <col min="4108" max="4113" width="7.7109375" style="1"/>
    <col min="4114" max="4114" width="20.42578125" style="1" customWidth="1"/>
    <col min="4115" max="4115" width="37.42578125" style="1" customWidth="1"/>
    <col min="4116" max="4116" width="0" style="1" hidden="1" customWidth="1"/>
    <col min="4117" max="4117" width="27" style="1" customWidth="1"/>
    <col min="4118" max="4118" width="16.42578125" style="1" customWidth="1"/>
    <col min="4119" max="4119" width="0" style="1" hidden="1" customWidth="1"/>
    <col min="4120" max="4120" width="15.140625" style="1" customWidth="1"/>
    <col min="4121" max="4121" width="16.42578125" style="1" customWidth="1"/>
    <col min="4122" max="4122" width="16.5703125" style="1" customWidth="1"/>
    <col min="4123" max="4123" width="14.42578125" style="1" customWidth="1"/>
    <col min="4124" max="4124" width="16.5703125" style="1" customWidth="1"/>
    <col min="4125" max="4125" width="15.140625" style="1" customWidth="1"/>
    <col min="4126" max="4137" width="0" style="1" hidden="1" customWidth="1"/>
    <col min="4138" max="4138" width="9.140625" style="1" customWidth="1"/>
    <col min="4139" max="4140" width="0" style="1" hidden="1" customWidth="1"/>
    <col min="4141" max="4141" width="9.140625" style="1" customWidth="1"/>
    <col min="4142" max="4143" width="0" style="1" hidden="1" customWidth="1"/>
    <col min="4144" max="4362" width="9.140625" style="1" customWidth="1"/>
    <col min="4363" max="4363" width="56.140625" style="1" customWidth="1"/>
    <col min="4364" max="4369" width="7.7109375" style="1"/>
    <col min="4370" max="4370" width="20.42578125" style="1" customWidth="1"/>
    <col min="4371" max="4371" width="37.42578125" style="1" customWidth="1"/>
    <col min="4372" max="4372" width="0" style="1" hidden="1" customWidth="1"/>
    <col min="4373" max="4373" width="27" style="1" customWidth="1"/>
    <col min="4374" max="4374" width="16.42578125" style="1" customWidth="1"/>
    <col min="4375" max="4375" width="0" style="1" hidden="1" customWidth="1"/>
    <col min="4376" max="4376" width="15.140625" style="1" customWidth="1"/>
    <col min="4377" max="4377" width="16.42578125" style="1" customWidth="1"/>
    <col min="4378" max="4378" width="16.5703125" style="1" customWidth="1"/>
    <col min="4379" max="4379" width="14.42578125" style="1" customWidth="1"/>
    <col min="4380" max="4380" width="16.5703125" style="1" customWidth="1"/>
    <col min="4381" max="4381" width="15.140625" style="1" customWidth="1"/>
    <col min="4382" max="4393" width="0" style="1" hidden="1" customWidth="1"/>
    <col min="4394" max="4394" width="9.140625" style="1" customWidth="1"/>
    <col min="4395" max="4396" width="0" style="1" hidden="1" customWidth="1"/>
    <col min="4397" max="4397" width="9.140625" style="1" customWidth="1"/>
    <col min="4398" max="4399" width="0" style="1" hidden="1" customWidth="1"/>
    <col min="4400" max="4618" width="9.140625" style="1" customWidth="1"/>
    <col min="4619" max="4619" width="56.140625" style="1" customWidth="1"/>
    <col min="4620" max="4625" width="7.7109375" style="1"/>
    <col min="4626" max="4626" width="20.42578125" style="1" customWidth="1"/>
    <col min="4627" max="4627" width="37.42578125" style="1" customWidth="1"/>
    <col min="4628" max="4628" width="0" style="1" hidden="1" customWidth="1"/>
    <col min="4629" max="4629" width="27" style="1" customWidth="1"/>
    <col min="4630" max="4630" width="16.42578125" style="1" customWidth="1"/>
    <col min="4631" max="4631" width="0" style="1" hidden="1" customWidth="1"/>
    <col min="4632" max="4632" width="15.140625" style="1" customWidth="1"/>
    <col min="4633" max="4633" width="16.42578125" style="1" customWidth="1"/>
    <col min="4634" max="4634" width="16.5703125" style="1" customWidth="1"/>
    <col min="4635" max="4635" width="14.42578125" style="1" customWidth="1"/>
    <col min="4636" max="4636" width="16.5703125" style="1" customWidth="1"/>
    <col min="4637" max="4637" width="15.140625" style="1" customWidth="1"/>
    <col min="4638" max="4649" width="0" style="1" hidden="1" customWidth="1"/>
    <col min="4650" max="4650" width="9.140625" style="1" customWidth="1"/>
    <col min="4651" max="4652" width="0" style="1" hidden="1" customWidth="1"/>
    <col min="4653" max="4653" width="9.140625" style="1" customWidth="1"/>
    <col min="4654" max="4655" width="0" style="1" hidden="1" customWidth="1"/>
    <col min="4656" max="4874" width="9.140625" style="1" customWidth="1"/>
    <col min="4875" max="4875" width="56.140625" style="1" customWidth="1"/>
    <col min="4876" max="4881" width="7.7109375" style="1"/>
    <col min="4882" max="4882" width="20.42578125" style="1" customWidth="1"/>
    <col min="4883" max="4883" width="37.42578125" style="1" customWidth="1"/>
    <col min="4884" max="4884" width="0" style="1" hidden="1" customWidth="1"/>
    <col min="4885" max="4885" width="27" style="1" customWidth="1"/>
    <col min="4886" max="4886" width="16.42578125" style="1" customWidth="1"/>
    <col min="4887" max="4887" width="0" style="1" hidden="1" customWidth="1"/>
    <col min="4888" max="4888" width="15.140625" style="1" customWidth="1"/>
    <col min="4889" max="4889" width="16.42578125" style="1" customWidth="1"/>
    <col min="4890" max="4890" width="16.5703125" style="1" customWidth="1"/>
    <col min="4891" max="4891" width="14.42578125" style="1" customWidth="1"/>
    <col min="4892" max="4892" width="16.5703125" style="1" customWidth="1"/>
    <col min="4893" max="4893" width="15.140625" style="1" customWidth="1"/>
    <col min="4894" max="4905" width="0" style="1" hidden="1" customWidth="1"/>
    <col min="4906" max="4906" width="9.140625" style="1" customWidth="1"/>
    <col min="4907" max="4908" width="0" style="1" hidden="1" customWidth="1"/>
    <col min="4909" max="4909" width="9.140625" style="1" customWidth="1"/>
    <col min="4910" max="4911" width="0" style="1" hidden="1" customWidth="1"/>
    <col min="4912" max="5130" width="9.140625" style="1" customWidth="1"/>
    <col min="5131" max="5131" width="56.140625" style="1" customWidth="1"/>
    <col min="5132" max="5137" width="7.7109375" style="1"/>
    <col min="5138" max="5138" width="20.42578125" style="1" customWidth="1"/>
    <col min="5139" max="5139" width="37.42578125" style="1" customWidth="1"/>
    <col min="5140" max="5140" width="0" style="1" hidden="1" customWidth="1"/>
    <col min="5141" max="5141" width="27" style="1" customWidth="1"/>
    <col min="5142" max="5142" width="16.42578125" style="1" customWidth="1"/>
    <col min="5143" max="5143" width="0" style="1" hidden="1" customWidth="1"/>
    <col min="5144" max="5144" width="15.140625" style="1" customWidth="1"/>
    <col min="5145" max="5145" width="16.42578125" style="1" customWidth="1"/>
    <col min="5146" max="5146" width="16.5703125" style="1" customWidth="1"/>
    <col min="5147" max="5147" width="14.42578125" style="1" customWidth="1"/>
    <col min="5148" max="5148" width="16.5703125" style="1" customWidth="1"/>
    <col min="5149" max="5149" width="15.140625" style="1" customWidth="1"/>
    <col min="5150" max="5161" width="0" style="1" hidden="1" customWidth="1"/>
    <col min="5162" max="5162" width="9.140625" style="1" customWidth="1"/>
    <col min="5163" max="5164" width="0" style="1" hidden="1" customWidth="1"/>
    <col min="5165" max="5165" width="9.140625" style="1" customWidth="1"/>
    <col min="5166" max="5167" width="0" style="1" hidden="1" customWidth="1"/>
    <col min="5168" max="5386" width="9.140625" style="1" customWidth="1"/>
    <col min="5387" max="5387" width="56.140625" style="1" customWidth="1"/>
    <col min="5388" max="5393" width="7.7109375" style="1"/>
    <col min="5394" max="5394" width="20.42578125" style="1" customWidth="1"/>
    <col min="5395" max="5395" width="37.42578125" style="1" customWidth="1"/>
    <col min="5396" max="5396" width="0" style="1" hidden="1" customWidth="1"/>
    <col min="5397" max="5397" width="27" style="1" customWidth="1"/>
    <col min="5398" max="5398" width="16.42578125" style="1" customWidth="1"/>
    <col min="5399" max="5399" width="0" style="1" hidden="1" customWidth="1"/>
    <col min="5400" max="5400" width="15.140625" style="1" customWidth="1"/>
    <col min="5401" max="5401" width="16.42578125" style="1" customWidth="1"/>
    <col min="5402" max="5402" width="16.5703125" style="1" customWidth="1"/>
    <col min="5403" max="5403" width="14.42578125" style="1" customWidth="1"/>
    <col min="5404" max="5404" width="16.5703125" style="1" customWidth="1"/>
    <col min="5405" max="5405" width="15.140625" style="1" customWidth="1"/>
    <col min="5406" max="5417" width="0" style="1" hidden="1" customWidth="1"/>
    <col min="5418" max="5418" width="9.140625" style="1" customWidth="1"/>
    <col min="5419" max="5420" width="0" style="1" hidden="1" customWidth="1"/>
    <col min="5421" max="5421" width="9.140625" style="1" customWidth="1"/>
    <col min="5422" max="5423" width="0" style="1" hidden="1" customWidth="1"/>
    <col min="5424" max="5642" width="9.140625" style="1" customWidth="1"/>
    <col min="5643" max="5643" width="56.140625" style="1" customWidth="1"/>
    <col min="5644" max="5649" width="7.7109375" style="1"/>
    <col min="5650" max="5650" width="20.42578125" style="1" customWidth="1"/>
    <col min="5651" max="5651" width="37.42578125" style="1" customWidth="1"/>
    <col min="5652" max="5652" width="0" style="1" hidden="1" customWidth="1"/>
    <col min="5653" max="5653" width="27" style="1" customWidth="1"/>
    <col min="5654" max="5654" width="16.42578125" style="1" customWidth="1"/>
    <col min="5655" max="5655" width="0" style="1" hidden="1" customWidth="1"/>
    <col min="5656" max="5656" width="15.140625" style="1" customWidth="1"/>
    <col min="5657" max="5657" width="16.42578125" style="1" customWidth="1"/>
    <col min="5658" max="5658" width="16.5703125" style="1" customWidth="1"/>
    <col min="5659" max="5659" width="14.42578125" style="1" customWidth="1"/>
    <col min="5660" max="5660" width="16.5703125" style="1" customWidth="1"/>
    <col min="5661" max="5661" width="15.140625" style="1" customWidth="1"/>
    <col min="5662" max="5673" width="0" style="1" hidden="1" customWidth="1"/>
    <col min="5674" max="5674" width="9.140625" style="1" customWidth="1"/>
    <col min="5675" max="5676" width="0" style="1" hidden="1" customWidth="1"/>
    <col min="5677" max="5677" width="9.140625" style="1" customWidth="1"/>
    <col min="5678" max="5679" width="0" style="1" hidden="1" customWidth="1"/>
    <col min="5680" max="5898" width="9.140625" style="1" customWidth="1"/>
    <col min="5899" max="5899" width="56.140625" style="1" customWidth="1"/>
    <col min="5900" max="5905" width="7.7109375" style="1"/>
    <col min="5906" max="5906" width="20.42578125" style="1" customWidth="1"/>
    <col min="5907" max="5907" width="37.42578125" style="1" customWidth="1"/>
    <col min="5908" max="5908" width="0" style="1" hidden="1" customWidth="1"/>
    <col min="5909" max="5909" width="27" style="1" customWidth="1"/>
    <col min="5910" max="5910" width="16.42578125" style="1" customWidth="1"/>
    <col min="5911" max="5911" width="0" style="1" hidden="1" customWidth="1"/>
    <col min="5912" max="5912" width="15.140625" style="1" customWidth="1"/>
    <col min="5913" max="5913" width="16.42578125" style="1" customWidth="1"/>
    <col min="5914" max="5914" width="16.5703125" style="1" customWidth="1"/>
    <col min="5915" max="5915" width="14.42578125" style="1" customWidth="1"/>
    <col min="5916" max="5916" width="16.5703125" style="1" customWidth="1"/>
    <col min="5917" max="5917" width="15.140625" style="1" customWidth="1"/>
    <col min="5918" max="5929" width="0" style="1" hidden="1" customWidth="1"/>
    <col min="5930" max="5930" width="9.140625" style="1" customWidth="1"/>
    <col min="5931" max="5932" width="0" style="1" hidden="1" customWidth="1"/>
    <col min="5933" max="5933" width="9.140625" style="1" customWidth="1"/>
    <col min="5934" max="5935" width="0" style="1" hidden="1" customWidth="1"/>
    <col min="5936" max="6154" width="9.140625" style="1" customWidth="1"/>
    <col min="6155" max="6155" width="56.140625" style="1" customWidth="1"/>
    <col min="6156" max="6161" width="7.7109375" style="1"/>
    <col min="6162" max="6162" width="20.42578125" style="1" customWidth="1"/>
    <col min="6163" max="6163" width="37.42578125" style="1" customWidth="1"/>
    <col min="6164" max="6164" width="0" style="1" hidden="1" customWidth="1"/>
    <col min="6165" max="6165" width="27" style="1" customWidth="1"/>
    <col min="6166" max="6166" width="16.42578125" style="1" customWidth="1"/>
    <col min="6167" max="6167" width="0" style="1" hidden="1" customWidth="1"/>
    <col min="6168" max="6168" width="15.140625" style="1" customWidth="1"/>
    <col min="6169" max="6169" width="16.42578125" style="1" customWidth="1"/>
    <col min="6170" max="6170" width="16.5703125" style="1" customWidth="1"/>
    <col min="6171" max="6171" width="14.42578125" style="1" customWidth="1"/>
    <col min="6172" max="6172" width="16.5703125" style="1" customWidth="1"/>
    <col min="6173" max="6173" width="15.140625" style="1" customWidth="1"/>
    <col min="6174" max="6185" width="0" style="1" hidden="1" customWidth="1"/>
    <col min="6186" max="6186" width="9.140625" style="1" customWidth="1"/>
    <col min="6187" max="6188" width="0" style="1" hidden="1" customWidth="1"/>
    <col min="6189" max="6189" width="9.140625" style="1" customWidth="1"/>
    <col min="6190" max="6191" width="0" style="1" hidden="1" customWidth="1"/>
    <col min="6192" max="6410" width="9.140625" style="1" customWidth="1"/>
    <col min="6411" max="6411" width="56.140625" style="1" customWidth="1"/>
    <col min="6412" max="6417" width="7.7109375" style="1"/>
    <col min="6418" max="6418" width="20.42578125" style="1" customWidth="1"/>
    <col min="6419" max="6419" width="37.42578125" style="1" customWidth="1"/>
    <col min="6420" max="6420" width="0" style="1" hidden="1" customWidth="1"/>
    <col min="6421" max="6421" width="27" style="1" customWidth="1"/>
    <col min="6422" max="6422" width="16.42578125" style="1" customWidth="1"/>
    <col min="6423" max="6423" width="0" style="1" hidden="1" customWidth="1"/>
    <col min="6424" max="6424" width="15.140625" style="1" customWidth="1"/>
    <col min="6425" max="6425" width="16.42578125" style="1" customWidth="1"/>
    <col min="6426" max="6426" width="16.5703125" style="1" customWidth="1"/>
    <col min="6427" max="6427" width="14.42578125" style="1" customWidth="1"/>
    <col min="6428" max="6428" width="16.5703125" style="1" customWidth="1"/>
    <col min="6429" max="6429" width="15.140625" style="1" customWidth="1"/>
    <col min="6430" max="6441" width="0" style="1" hidden="1" customWidth="1"/>
    <col min="6442" max="6442" width="9.140625" style="1" customWidth="1"/>
    <col min="6443" max="6444" width="0" style="1" hidden="1" customWidth="1"/>
    <col min="6445" max="6445" width="9.140625" style="1" customWidth="1"/>
    <col min="6446" max="6447" width="0" style="1" hidden="1" customWidth="1"/>
    <col min="6448" max="6666" width="9.140625" style="1" customWidth="1"/>
    <col min="6667" max="6667" width="56.140625" style="1" customWidth="1"/>
    <col min="6668" max="6673" width="7.7109375" style="1"/>
    <col min="6674" max="6674" width="20.42578125" style="1" customWidth="1"/>
    <col min="6675" max="6675" width="37.42578125" style="1" customWidth="1"/>
    <col min="6676" max="6676" width="0" style="1" hidden="1" customWidth="1"/>
    <col min="6677" max="6677" width="27" style="1" customWidth="1"/>
    <col min="6678" max="6678" width="16.42578125" style="1" customWidth="1"/>
    <col min="6679" max="6679" width="0" style="1" hidden="1" customWidth="1"/>
    <col min="6680" max="6680" width="15.140625" style="1" customWidth="1"/>
    <col min="6681" max="6681" width="16.42578125" style="1" customWidth="1"/>
    <col min="6682" max="6682" width="16.5703125" style="1" customWidth="1"/>
    <col min="6683" max="6683" width="14.42578125" style="1" customWidth="1"/>
    <col min="6684" max="6684" width="16.5703125" style="1" customWidth="1"/>
    <col min="6685" max="6685" width="15.140625" style="1" customWidth="1"/>
    <col min="6686" max="6697" width="0" style="1" hidden="1" customWidth="1"/>
    <col min="6698" max="6698" width="9.140625" style="1" customWidth="1"/>
    <col min="6699" max="6700" width="0" style="1" hidden="1" customWidth="1"/>
    <col min="6701" max="6701" width="9.140625" style="1" customWidth="1"/>
    <col min="6702" max="6703" width="0" style="1" hidden="1" customWidth="1"/>
    <col min="6704" max="6922" width="9.140625" style="1" customWidth="1"/>
    <col min="6923" max="6923" width="56.140625" style="1" customWidth="1"/>
    <col min="6924" max="6929" width="7.7109375" style="1"/>
    <col min="6930" max="6930" width="20.42578125" style="1" customWidth="1"/>
    <col min="6931" max="6931" width="37.42578125" style="1" customWidth="1"/>
    <col min="6932" max="6932" width="0" style="1" hidden="1" customWidth="1"/>
    <col min="6933" max="6933" width="27" style="1" customWidth="1"/>
    <col min="6934" max="6934" width="16.42578125" style="1" customWidth="1"/>
    <col min="6935" max="6935" width="0" style="1" hidden="1" customWidth="1"/>
    <col min="6936" max="6936" width="15.140625" style="1" customWidth="1"/>
    <col min="6937" max="6937" width="16.42578125" style="1" customWidth="1"/>
    <col min="6938" max="6938" width="16.5703125" style="1" customWidth="1"/>
    <col min="6939" max="6939" width="14.42578125" style="1" customWidth="1"/>
    <col min="6940" max="6940" width="16.5703125" style="1" customWidth="1"/>
    <col min="6941" max="6941" width="15.140625" style="1" customWidth="1"/>
    <col min="6942" max="6953" width="0" style="1" hidden="1" customWidth="1"/>
    <col min="6954" max="6954" width="9.140625" style="1" customWidth="1"/>
    <col min="6955" max="6956" width="0" style="1" hidden="1" customWidth="1"/>
    <col min="6957" max="6957" width="9.140625" style="1" customWidth="1"/>
    <col min="6958" max="6959" width="0" style="1" hidden="1" customWidth="1"/>
    <col min="6960" max="7178" width="9.140625" style="1" customWidth="1"/>
    <col min="7179" max="7179" width="56.140625" style="1" customWidth="1"/>
    <col min="7180" max="7185" width="7.7109375" style="1"/>
    <col min="7186" max="7186" width="20.42578125" style="1" customWidth="1"/>
    <col min="7187" max="7187" width="37.42578125" style="1" customWidth="1"/>
    <col min="7188" max="7188" width="0" style="1" hidden="1" customWidth="1"/>
    <col min="7189" max="7189" width="27" style="1" customWidth="1"/>
    <col min="7190" max="7190" width="16.42578125" style="1" customWidth="1"/>
    <col min="7191" max="7191" width="0" style="1" hidden="1" customWidth="1"/>
    <col min="7192" max="7192" width="15.140625" style="1" customWidth="1"/>
    <col min="7193" max="7193" width="16.42578125" style="1" customWidth="1"/>
    <col min="7194" max="7194" width="16.5703125" style="1" customWidth="1"/>
    <col min="7195" max="7195" width="14.42578125" style="1" customWidth="1"/>
    <col min="7196" max="7196" width="16.5703125" style="1" customWidth="1"/>
    <col min="7197" max="7197" width="15.140625" style="1" customWidth="1"/>
    <col min="7198" max="7209" width="0" style="1" hidden="1" customWidth="1"/>
    <col min="7210" max="7210" width="9.140625" style="1" customWidth="1"/>
    <col min="7211" max="7212" width="0" style="1" hidden="1" customWidth="1"/>
    <col min="7213" max="7213" width="9.140625" style="1" customWidth="1"/>
    <col min="7214" max="7215" width="0" style="1" hidden="1" customWidth="1"/>
    <col min="7216" max="7434" width="9.140625" style="1" customWidth="1"/>
    <col min="7435" max="7435" width="56.140625" style="1" customWidth="1"/>
    <col min="7436" max="7441" width="7.7109375" style="1"/>
    <col min="7442" max="7442" width="20.42578125" style="1" customWidth="1"/>
    <col min="7443" max="7443" width="37.42578125" style="1" customWidth="1"/>
    <col min="7444" max="7444" width="0" style="1" hidden="1" customWidth="1"/>
    <col min="7445" max="7445" width="27" style="1" customWidth="1"/>
    <col min="7446" max="7446" width="16.42578125" style="1" customWidth="1"/>
    <col min="7447" max="7447" width="0" style="1" hidden="1" customWidth="1"/>
    <col min="7448" max="7448" width="15.140625" style="1" customWidth="1"/>
    <col min="7449" max="7449" width="16.42578125" style="1" customWidth="1"/>
    <col min="7450" max="7450" width="16.5703125" style="1" customWidth="1"/>
    <col min="7451" max="7451" width="14.42578125" style="1" customWidth="1"/>
    <col min="7452" max="7452" width="16.5703125" style="1" customWidth="1"/>
    <col min="7453" max="7453" width="15.140625" style="1" customWidth="1"/>
    <col min="7454" max="7465" width="0" style="1" hidden="1" customWidth="1"/>
    <col min="7466" max="7466" width="9.140625" style="1" customWidth="1"/>
    <col min="7467" max="7468" width="0" style="1" hidden="1" customWidth="1"/>
    <col min="7469" max="7469" width="9.140625" style="1" customWidth="1"/>
    <col min="7470" max="7471" width="0" style="1" hidden="1" customWidth="1"/>
    <col min="7472" max="7690" width="9.140625" style="1" customWidth="1"/>
    <col min="7691" max="7691" width="56.140625" style="1" customWidth="1"/>
    <col min="7692" max="7697" width="7.7109375" style="1"/>
    <col min="7698" max="7698" width="20.42578125" style="1" customWidth="1"/>
    <col min="7699" max="7699" width="37.42578125" style="1" customWidth="1"/>
    <col min="7700" max="7700" width="0" style="1" hidden="1" customWidth="1"/>
    <col min="7701" max="7701" width="27" style="1" customWidth="1"/>
    <col min="7702" max="7702" width="16.42578125" style="1" customWidth="1"/>
    <col min="7703" max="7703" width="0" style="1" hidden="1" customWidth="1"/>
    <col min="7704" max="7704" width="15.140625" style="1" customWidth="1"/>
    <col min="7705" max="7705" width="16.42578125" style="1" customWidth="1"/>
    <col min="7706" max="7706" width="16.5703125" style="1" customWidth="1"/>
    <col min="7707" max="7707" width="14.42578125" style="1" customWidth="1"/>
    <col min="7708" max="7708" width="16.5703125" style="1" customWidth="1"/>
    <col min="7709" max="7709" width="15.140625" style="1" customWidth="1"/>
    <col min="7710" max="7721" width="0" style="1" hidden="1" customWidth="1"/>
    <col min="7722" max="7722" width="9.140625" style="1" customWidth="1"/>
    <col min="7723" max="7724" width="0" style="1" hidden="1" customWidth="1"/>
    <col min="7725" max="7725" width="9.140625" style="1" customWidth="1"/>
    <col min="7726" max="7727" width="0" style="1" hidden="1" customWidth="1"/>
    <col min="7728" max="7946" width="9.140625" style="1" customWidth="1"/>
    <col min="7947" max="7947" width="56.140625" style="1" customWidth="1"/>
    <col min="7948" max="7953" width="7.7109375" style="1"/>
    <col min="7954" max="7954" width="20.42578125" style="1" customWidth="1"/>
    <col min="7955" max="7955" width="37.42578125" style="1" customWidth="1"/>
    <col min="7956" max="7956" width="0" style="1" hidden="1" customWidth="1"/>
    <col min="7957" max="7957" width="27" style="1" customWidth="1"/>
    <col min="7958" max="7958" width="16.42578125" style="1" customWidth="1"/>
    <col min="7959" max="7959" width="0" style="1" hidden="1" customWidth="1"/>
    <col min="7960" max="7960" width="15.140625" style="1" customWidth="1"/>
    <col min="7961" max="7961" width="16.42578125" style="1" customWidth="1"/>
    <col min="7962" max="7962" width="16.5703125" style="1" customWidth="1"/>
    <col min="7963" max="7963" width="14.42578125" style="1" customWidth="1"/>
    <col min="7964" max="7964" width="16.5703125" style="1" customWidth="1"/>
    <col min="7965" max="7965" width="15.140625" style="1" customWidth="1"/>
    <col min="7966" max="7977" width="0" style="1" hidden="1" customWidth="1"/>
    <col min="7978" max="7978" width="9.140625" style="1" customWidth="1"/>
    <col min="7979" max="7980" width="0" style="1" hidden="1" customWidth="1"/>
    <col min="7981" max="7981" width="9.140625" style="1" customWidth="1"/>
    <col min="7982" max="7983" width="0" style="1" hidden="1" customWidth="1"/>
    <col min="7984" max="8202" width="9.140625" style="1" customWidth="1"/>
    <col min="8203" max="8203" width="56.140625" style="1" customWidth="1"/>
    <col min="8204" max="8209" width="7.7109375" style="1"/>
    <col min="8210" max="8210" width="20.42578125" style="1" customWidth="1"/>
    <col min="8211" max="8211" width="37.42578125" style="1" customWidth="1"/>
    <col min="8212" max="8212" width="0" style="1" hidden="1" customWidth="1"/>
    <col min="8213" max="8213" width="27" style="1" customWidth="1"/>
    <col min="8214" max="8214" width="16.42578125" style="1" customWidth="1"/>
    <col min="8215" max="8215" width="0" style="1" hidden="1" customWidth="1"/>
    <col min="8216" max="8216" width="15.140625" style="1" customWidth="1"/>
    <col min="8217" max="8217" width="16.42578125" style="1" customWidth="1"/>
    <col min="8218" max="8218" width="16.5703125" style="1" customWidth="1"/>
    <col min="8219" max="8219" width="14.42578125" style="1" customWidth="1"/>
    <col min="8220" max="8220" width="16.5703125" style="1" customWidth="1"/>
    <col min="8221" max="8221" width="15.140625" style="1" customWidth="1"/>
    <col min="8222" max="8233" width="0" style="1" hidden="1" customWidth="1"/>
    <col min="8234" max="8234" width="9.140625" style="1" customWidth="1"/>
    <col min="8235" max="8236" width="0" style="1" hidden="1" customWidth="1"/>
    <col min="8237" max="8237" width="9.140625" style="1" customWidth="1"/>
    <col min="8238" max="8239" width="0" style="1" hidden="1" customWidth="1"/>
    <col min="8240" max="8458" width="9.140625" style="1" customWidth="1"/>
    <col min="8459" max="8459" width="56.140625" style="1" customWidth="1"/>
    <col min="8460" max="8465" width="7.7109375" style="1"/>
    <col min="8466" max="8466" width="20.42578125" style="1" customWidth="1"/>
    <col min="8467" max="8467" width="37.42578125" style="1" customWidth="1"/>
    <col min="8468" max="8468" width="0" style="1" hidden="1" customWidth="1"/>
    <col min="8469" max="8469" width="27" style="1" customWidth="1"/>
    <col min="8470" max="8470" width="16.42578125" style="1" customWidth="1"/>
    <col min="8471" max="8471" width="0" style="1" hidden="1" customWidth="1"/>
    <col min="8472" max="8472" width="15.140625" style="1" customWidth="1"/>
    <col min="8473" max="8473" width="16.42578125" style="1" customWidth="1"/>
    <col min="8474" max="8474" width="16.5703125" style="1" customWidth="1"/>
    <col min="8475" max="8475" width="14.42578125" style="1" customWidth="1"/>
    <col min="8476" max="8476" width="16.5703125" style="1" customWidth="1"/>
    <col min="8477" max="8477" width="15.140625" style="1" customWidth="1"/>
    <col min="8478" max="8489" width="0" style="1" hidden="1" customWidth="1"/>
    <col min="8490" max="8490" width="9.140625" style="1" customWidth="1"/>
    <col min="8491" max="8492" width="0" style="1" hidden="1" customWidth="1"/>
    <col min="8493" max="8493" width="9.140625" style="1" customWidth="1"/>
    <col min="8494" max="8495" width="0" style="1" hidden="1" customWidth="1"/>
    <col min="8496" max="8714" width="9.140625" style="1" customWidth="1"/>
    <col min="8715" max="8715" width="56.140625" style="1" customWidth="1"/>
    <col min="8716" max="8721" width="7.7109375" style="1"/>
    <col min="8722" max="8722" width="20.42578125" style="1" customWidth="1"/>
    <col min="8723" max="8723" width="37.42578125" style="1" customWidth="1"/>
    <col min="8724" max="8724" width="0" style="1" hidden="1" customWidth="1"/>
    <col min="8725" max="8725" width="27" style="1" customWidth="1"/>
    <col min="8726" max="8726" width="16.42578125" style="1" customWidth="1"/>
    <col min="8727" max="8727" width="0" style="1" hidden="1" customWidth="1"/>
    <col min="8728" max="8728" width="15.140625" style="1" customWidth="1"/>
    <col min="8729" max="8729" width="16.42578125" style="1" customWidth="1"/>
    <col min="8730" max="8730" width="16.5703125" style="1" customWidth="1"/>
    <col min="8731" max="8731" width="14.42578125" style="1" customWidth="1"/>
    <col min="8732" max="8732" width="16.5703125" style="1" customWidth="1"/>
    <col min="8733" max="8733" width="15.140625" style="1" customWidth="1"/>
    <col min="8734" max="8745" width="0" style="1" hidden="1" customWidth="1"/>
    <col min="8746" max="8746" width="9.140625" style="1" customWidth="1"/>
    <col min="8747" max="8748" width="0" style="1" hidden="1" customWidth="1"/>
    <col min="8749" max="8749" width="9.140625" style="1" customWidth="1"/>
    <col min="8750" max="8751" width="0" style="1" hidden="1" customWidth="1"/>
    <col min="8752" max="8970" width="9.140625" style="1" customWidth="1"/>
    <col min="8971" max="8971" width="56.140625" style="1" customWidth="1"/>
    <col min="8972" max="8977" width="7.7109375" style="1"/>
    <col min="8978" max="8978" width="20.42578125" style="1" customWidth="1"/>
    <col min="8979" max="8979" width="37.42578125" style="1" customWidth="1"/>
    <col min="8980" max="8980" width="0" style="1" hidden="1" customWidth="1"/>
    <col min="8981" max="8981" width="27" style="1" customWidth="1"/>
    <col min="8982" max="8982" width="16.42578125" style="1" customWidth="1"/>
    <col min="8983" max="8983" width="0" style="1" hidden="1" customWidth="1"/>
    <col min="8984" max="8984" width="15.140625" style="1" customWidth="1"/>
    <col min="8985" max="8985" width="16.42578125" style="1" customWidth="1"/>
    <col min="8986" max="8986" width="16.5703125" style="1" customWidth="1"/>
    <col min="8987" max="8987" width="14.42578125" style="1" customWidth="1"/>
    <col min="8988" max="8988" width="16.5703125" style="1" customWidth="1"/>
    <col min="8989" max="8989" width="15.140625" style="1" customWidth="1"/>
    <col min="8990" max="9001" width="0" style="1" hidden="1" customWidth="1"/>
    <col min="9002" max="9002" width="9.140625" style="1" customWidth="1"/>
    <col min="9003" max="9004" width="0" style="1" hidden="1" customWidth="1"/>
    <col min="9005" max="9005" width="9.140625" style="1" customWidth="1"/>
    <col min="9006" max="9007" width="0" style="1" hidden="1" customWidth="1"/>
    <col min="9008" max="9226" width="9.140625" style="1" customWidth="1"/>
    <col min="9227" max="9227" width="56.140625" style="1" customWidth="1"/>
    <col min="9228" max="9233" width="7.7109375" style="1"/>
    <col min="9234" max="9234" width="20.42578125" style="1" customWidth="1"/>
    <col min="9235" max="9235" width="37.42578125" style="1" customWidth="1"/>
    <col min="9236" max="9236" width="0" style="1" hidden="1" customWidth="1"/>
    <col min="9237" max="9237" width="27" style="1" customWidth="1"/>
    <col min="9238" max="9238" width="16.42578125" style="1" customWidth="1"/>
    <col min="9239" max="9239" width="0" style="1" hidden="1" customWidth="1"/>
    <col min="9240" max="9240" width="15.140625" style="1" customWidth="1"/>
    <col min="9241" max="9241" width="16.42578125" style="1" customWidth="1"/>
    <col min="9242" max="9242" width="16.5703125" style="1" customWidth="1"/>
    <col min="9243" max="9243" width="14.42578125" style="1" customWidth="1"/>
    <col min="9244" max="9244" width="16.5703125" style="1" customWidth="1"/>
    <col min="9245" max="9245" width="15.140625" style="1" customWidth="1"/>
    <col min="9246" max="9257" width="0" style="1" hidden="1" customWidth="1"/>
    <col min="9258" max="9258" width="9.140625" style="1" customWidth="1"/>
    <col min="9259" max="9260" width="0" style="1" hidden="1" customWidth="1"/>
    <col min="9261" max="9261" width="9.140625" style="1" customWidth="1"/>
    <col min="9262" max="9263" width="0" style="1" hidden="1" customWidth="1"/>
    <col min="9264" max="9482" width="9.140625" style="1" customWidth="1"/>
    <col min="9483" max="9483" width="56.140625" style="1" customWidth="1"/>
    <col min="9484" max="9489" width="7.7109375" style="1"/>
    <col min="9490" max="9490" width="20.42578125" style="1" customWidth="1"/>
    <col min="9491" max="9491" width="37.42578125" style="1" customWidth="1"/>
    <col min="9492" max="9492" width="0" style="1" hidden="1" customWidth="1"/>
    <col min="9493" max="9493" width="27" style="1" customWidth="1"/>
    <col min="9494" max="9494" width="16.42578125" style="1" customWidth="1"/>
    <col min="9495" max="9495" width="0" style="1" hidden="1" customWidth="1"/>
    <col min="9496" max="9496" width="15.140625" style="1" customWidth="1"/>
    <col min="9497" max="9497" width="16.42578125" style="1" customWidth="1"/>
    <col min="9498" max="9498" width="16.5703125" style="1" customWidth="1"/>
    <col min="9499" max="9499" width="14.42578125" style="1" customWidth="1"/>
    <col min="9500" max="9500" width="16.5703125" style="1" customWidth="1"/>
    <col min="9501" max="9501" width="15.140625" style="1" customWidth="1"/>
    <col min="9502" max="9513" width="0" style="1" hidden="1" customWidth="1"/>
    <col min="9514" max="9514" width="9.140625" style="1" customWidth="1"/>
    <col min="9515" max="9516" width="0" style="1" hidden="1" customWidth="1"/>
    <col min="9517" max="9517" width="9.140625" style="1" customWidth="1"/>
    <col min="9518" max="9519" width="0" style="1" hidden="1" customWidth="1"/>
    <col min="9520" max="9738" width="9.140625" style="1" customWidth="1"/>
    <col min="9739" max="9739" width="56.140625" style="1" customWidth="1"/>
    <col min="9740" max="9745" width="7.7109375" style="1"/>
    <col min="9746" max="9746" width="20.42578125" style="1" customWidth="1"/>
    <col min="9747" max="9747" width="37.42578125" style="1" customWidth="1"/>
    <col min="9748" max="9748" width="0" style="1" hidden="1" customWidth="1"/>
    <col min="9749" max="9749" width="27" style="1" customWidth="1"/>
    <col min="9750" max="9750" width="16.42578125" style="1" customWidth="1"/>
    <col min="9751" max="9751" width="0" style="1" hidden="1" customWidth="1"/>
    <col min="9752" max="9752" width="15.140625" style="1" customWidth="1"/>
    <col min="9753" max="9753" width="16.42578125" style="1" customWidth="1"/>
    <col min="9754" max="9754" width="16.5703125" style="1" customWidth="1"/>
    <col min="9755" max="9755" width="14.42578125" style="1" customWidth="1"/>
    <col min="9756" max="9756" width="16.5703125" style="1" customWidth="1"/>
    <col min="9757" max="9757" width="15.140625" style="1" customWidth="1"/>
    <col min="9758" max="9769" width="0" style="1" hidden="1" customWidth="1"/>
    <col min="9770" max="9770" width="9.140625" style="1" customWidth="1"/>
    <col min="9771" max="9772" width="0" style="1" hidden="1" customWidth="1"/>
    <col min="9773" max="9773" width="9.140625" style="1" customWidth="1"/>
    <col min="9774" max="9775" width="0" style="1" hidden="1" customWidth="1"/>
    <col min="9776" max="9994" width="9.140625" style="1" customWidth="1"/>
    <col min="9995" max="9995" width="56.140625" style="1" customWidth="1"/>
    <col min="9996" max="10001" width="7.7109375" style="1"/>
    <col min="10002" max="10002" width="20.42578125" style="1" customWidth="1"/>
    <col min="10003" max="10003" width="37.42578125" style="1" customWidth="1"/>
    <col min="10004" max="10004" width="0" style="1" hidden="1" customWidth="1"/>
    <col min="10005" max="10005" width="27" style="1" customWidth="1"/>
    <col min="10006" max="10006" width="16.42578125" style="1" customWidth="1"/>
    <col min="10007" max="10007" width="0" style="1" hidden="1" customWidth="1"/>
    <col min="10008" max="10008" width="15.140625" style="1" customWidth="1"/>
    <col min="10009" max="10009" width="16.42578125" style="1" customWidth="1"/>
    <col min="10010" max="10010" width="16.5703125" style="1" customWidth="1"/>
    <col min="10011" max="10011" width="14.42578125" style="1" customWidth="1"/>
    <col min="10012" max="10012" width="16.5703125" style="1" customWidth="1"/>
    <col min="10013" max="10013" width="15.140625" style="1" customWidth="1"/>
    <col min="10014" max="10025" width="0" style="1" hidden="1" customWidth="1"/>
    <col min="10026" max="10026" width="9.140625" style="1" customWidth="1"/>
    <col min="10027" max="10028" width="0" style="1" hidden="1" customWidth="1"/>
    <col min="10029" max="10029" width="9.140625" style="1" customWidth="1"/>
    <col min="10030" max="10031" width="0" style="1" hidden="1" customWidth="1"/>
    <col min="10032" max="10250" width="9.140625" style="1" customWidth="1"/>
    <col min="10251" max="10251" width="56.140625" style="1" customWidth="1"/>
    <col min="10252" max="10257" width="7.7109375" style="1"/>
    <col min="10258" max="10258" width="20.42578125" style="1" customWidth="1"/>
    <col min="10259" max="10259" width="37.42578125" style="1" customWidth="1"/>
    <col min="10260" max="10260" width="0" style="1" hidden="1" customWidth="1"/>
    <col min="10261" max="10261" width="27" style="1" customWidth="1"/>
    <col min="10262" max="10262" width="16.42578125" style="1" customWidth="1"/>
    <col min="10263" max="10263" width="0" style="1" hidden="1" customWidth="1"/>
    <col min="10264" max="10264" width="15.140625" style="1" customWidth="1"/>
    <col min="10265" max="10265" width="16.42578125" style="1" customWidth="1"/>
    <col min="10266" max="10266" width="16.5703125" style="1" customWidth="1"/>
    <col min="10267" max="10267" width="14.42578125" style="1" customWidth="1"/>
    <col min="10268" max="10268" width="16.5703125" style="1" customWidth="1"/>
    <col min="10269" max="10269" width="15.140625" style="1" customWidth="1"/>
    <col min="10270" max="10281" width="0" style="1" hidden="1" customWidth="1"/>
    <col min="10282" max="10282" width="9.140625" style="1" customWidth="1"/>
    <col min="10283" max="10284" width="0" style="1" hidden="1" customWidth="1"/>
    <col min="10285" max="10285" width="9.140625" style="1" customWidth="1"/>
    <col min="10286" max="10287" width="0" style="1" hidden="1" customWidth="1"/>
    <col min="10288" max="10506" width="9.140625" style="1" customWidth="1"/>
    <col min="10507" max="10507" width="56.140625" style="1" customWidth="1"/>
    <col min="10508" max="10513" width="7.7109375" style="1"/>
    <col min="10514" max="10514" width="20.42578125" style="1" customWidth="1"/>
    <col min="10515" max="10515" width="37.42578125" style="1" customWidth="1"/>
    <col min="10516" max="10516" width="0" style="1" hidden="1" customWidth="1"/>
    <col min="10517" max="10517" width="27" style="1" customWidth="1"/>
    <col min="10518" max="10518" width="16.42578125" style="1" customWidth="1"/>
    <col min="10519" max="10519" width="0" style="1" hidden="1" customWidth="1"/>
    <col min="10520" max="10520" width="15.140625" style="1" customWidth="1"/>
    <col min="10521" max="10521" width="16.42578125" style="1" customWidth="1"/>
    <col min="10522" max="10522" width="16.5703125" style="1" customWidth="1"/>
    <col min="10523" max="10523" width="14.42578125" style="1" customWidth="1"/>
    <col min="10524" max="10524" width="16.5703125" style="1" customWidth="1"/>
    <col min="10525" max="10525" width="15.140625" style="1" customWidth="1"/>
    <col min="10526" max="10537" width="0" style="1" hidden="1" customWidth="1"/>
    <col min="10538" max="10538" width="9.140625" style="1" customWidth="1"/>
    <col min="10539" max="10540" width="0" style="1" hidden="1" customWidth="1"/>
    <col min="10541" max="10541" width="9.140625" style="1" customWidth="1"/>
    <col min="10542" max="10543" width="0" style="1" hidden="1" customWidth="1"/>
    <col min="10544" max="10762" width="9.140625" style="1" customWidth="1"/>
    <col min="10763" max="10763" width="56.140625" style="1" customWidth="1"/>
    <col min="10764" max="10769" width="7.7109375" style="1"/>
    <col min="10770" max="10770" width="20.42578125" style="1" customWidth="1"/>
    <col min="10771" max="10771" width="37.42578125" style="1" customWidth="1"/>
    <col min="10772" max="10772" width="0" style="1" hidden="1" customWidth="1"/>
    <col min="10773" max="10773" width="27" style="1" customWidth="1"/>
    <col min="10774" max="10774" width="16.42578125" style="1" customWidth="1"/>
    <col min="10775" max="10775" width="0" style="1" hidden="1" customWidth="1"/>
    <col min="10776" max="10776" width="15.140625" style="1" customWidth="1"/>
    <col min="10777" max="10777" width="16.42578125" style="1" customWidth="1"/>
    <col min="10778" max="10778" width="16.5703125" style="1" customWidth="1"/>
    <col min="10779" max="10779" width="14.42578125" style="1" customWidth="1"/>
    <col min="10780" max="10780" width="16.5703125" style="1" customWidth="1"/>
    <col min="10781" max="10781" width="15.140625" style="1" customWidth="1"/>
    <col min="10782" max="10793" width="0" style="1" hidden="1" customWidth="1"/>
    <col min="10794" max="10794" width="9.140625" style="1" customWidth="1"/>
    <col min="10795" max="10796" width="0" style="1" hidden="1" customWidth="1"/>
    <col min="10797" max="10797" width="9.140625" style="1" customWidth="1"/>
    <col min="10798" max="10799" width="0" style="1" hidden="1" customWidth="1"/>
    <col min="10800" max="11018" width="9.140625" style="1" customWidth="1"/>
    <col min="11019" max="11019" width="56.140625" style="1" customWidth="1"/>
    <col min="11020" max="11025" width="7.7109375" style="1"/>
    <col min="11026" max="11026" width="20.42578125" style="1" customWidth="1"/>
    <col min="11027" max="11027" width="37.42578125" style="1" customWidth="1"/>
    <col min="11028" max="11028" width="0" style="1" hidden="1" customWidth="1"/>
    <col min="11029" max="11029" width="27" style="1" customWidth="1"/>
    <col min="11030" max="11030" width="16.42578125" style="1" customWidth="1"/>
    <col min="11031" max="11031" width="0" style="1" hidden="1" customWidth="1"/>
    <col min="11032" max="11032" width="15.140625" style="1" customWidth="1"/>
    <col min="11033" max="11033" width="16.42578125" style="1" customWidth="1"/>
    <col min="11034" max="11034" width="16.5703125" style="1" customWidth="1"/>
    <col min="11035" max="11035" width="14.42578125" style="1" customWidth="1"/>
    <col min="11036" max="11036" width="16.5703125" style="1" customWidth="1"/>
    <col min="11037" max="11037" width="15.140625" style="1" customWidth="1"/>
    <col min="11038" max="11049" width="0" style="1" hidden="1" customWidth="1"/>
    <col min="11050" max="11050" width="9.140625" style="1" customWidth="1"/>
    <col min="11051" max="11052" width="0" style="1" hidden="1" customWidth="1"/>
    <col min="11053" max="11053" width="9.140625" style="1" customWidth="1"/>
    <col min="11054" max="11055" width="0" style="1" hidden="1" customWidth="1"/>
    <col min="11056" max="11274" width="9.140625" style="1" customWidth="1"/>
    <col min="11275" max="11275" width="56.140625" style="1" customWidth="1"/>
    <col min="11276" max="11281" width="7.7109375" style="1"/>
    <col min="11282" max="11282" width="20.42578125" style="1" customWidth="1"/>
    <col min="11283" max="11283" width="37.42578125" style="1" customWidth="1"/>
    <col min="11284" max="11284" width="0" style="1" hidden="1" customWidth="1"/>
    <col min="11285" max="11285" width="27" style="1" customWidth="1"/>
    <col min="11286" max="11286" width="16.42578125" style="1" customWidth="1"/>
    <col min="11287" max="11287" width="0" style="1" hidden="1" customWidth="1"/>
    <col min="11288" max="11288" width="15.140625" style="1" customWidth="1"/>
    <col min="11289" max="11289" width="16.42578125" style="1" customWidth="1"/>
    <col min="11290" max="11290" width="16.5703125" style="1" customWidth="1"/>
    <col min="11291" max="11291" width="14.42578125" style="1" customWidth="1"/>
    <col min="11292" max="11292" width="16.5703125" style="1" customWidth="1"/>
    <col min="11293" max="11293" width="15.140625" style="1" customWidth="1"/>
    <col min="11294" max="11305" width="0" style="1" hidden="1" customWidth="1"/>
    <col min="11306" max="11306" width="9.140625" style="1" customWidth="1"/>
    <col min="11307" max="11308" width="0" style="1" hidden="1" customWidth="1"/>
    <col min="11309" max="11309" width="9.140625" style="1" customWidth="1"/>
    <col min="11310" max="11311" width="0" style="1" hidden="1" customWidth="1"/>
    <col min="11312" max="11530" width="9.140625" style="1" customWidth="1"/>
    <col min="11531" max="11531" width="56.140625" style="1" customWidth="1"/>
    <col min="11532" max="11537" width="7.7109375" style="1"/>
    <col min="11538" max="11538" width="20.42578125" style="1" customWidth="1"/>
    <col min="11539" max="11539" width="37.42578125" style="1" customWidth="1"/>
    <col min="11540" max="11540" width="0" style="1" hidden="1" customWidth="1"/>
    <col min="11541" max="11541" width="27" style="1" customWidth="1"/>
    <col min="11542" max="11542" width="16.42578125" style="1" customWidth="1"/>
    <col min="11543" max="11543" width="0" style="1" hidden="1" customWidth="1"/>
    <col min="11544" max="11544" width="15.140625" style="1" customWidth="1"/>
    <col min="11545" max="11545" width="16.42578125" style="1" customWidth="1"/>
    <col min="11546" max="11546" width="16.5703125" style="1" customWidth="1"/>
    <col min="11547" max="11547" width="14.42578125" style="1" customWidth="1"/>
    <col min="11548" max="11548" width="16.5703125" style="1" customWidth="1"/>
    <col min="11549" max="11549" width="15.140625" style="1" customWidth="1"/>
    <col min="11550" max="11561" width="0" style="1" hidden="1" customWidth="1"/>
    <col min="11562" max="11562" width="9.140625" style="1" customWidth="1"/>
    <col min="11563" max="11564" width="0" style="1" hidden="1" customWidth="1"/>
    <col min="11565" max="11565" width="9.140625" style="1" customWidth="1"/>
    <col min="11566" max="11567" width="0" style="1" hidden="1" customWidth="1"/>
    <col min="11568" max="11786" width="9.140625" style="1" customWidth="1"/>
    <col min="11787" max="11787" width="56.140625" style="1" customWidth="1"/>
    <col min="11788" max="11793" width="7.7109375" style="1"/>
    <col min="11794" max="11794" width="20.42578125" style="1" customWidth="1"/>
    <col min="11795" max="11795" width="37.42578125" style="1" customWidth="1"/>
    <col min="11796" max="11796" width="0" style="1" hidden="1" customWidth="1"/>
    <col min="11797" max="11797" width="27" style="1" customWidth="1"/>
    <col min="11798" max="11798" width="16.42578125" style="1" customWidth="1"/>
    <col min="11799" max="11799" width="0" style="1" hidden="1" customWidth="1"/>
    <col min="11800" max="11800" width="15.140625" style="1" customWidth="1"/>
    <col min="11801" max="11801" width="16.42578125" style="1" customWidth="1"/>
    <col min="11802" max="11802" width="16.5703125" style="1" customWidth="1"/>
    <col min="11803" max="11803" width="14.42578125" style="1" customWidth="1"/>
    <col min="11804" max="11804" width="16.5703125" style="1" customWidth="1"/>
    <col min="11805" max="11805" width="15.140625" style="1" customWidth="1"/>
    <col min="11806" max="11817" width="0" style="1" hidden="1" customWidth="1"/>
    <col min="11818" max="11818" width="9.140625" style="1" customWidth="1"/>
    <col min="11819" max="11820" width="0" style="1" hidden="1" customWidth="1"/>
    <col min="11821" max="11821" width="9.140625" style="1" customWidth="1"/>
    <col min="11822" max="11823" width="0" style="1" hidden="1" customWidth="1"/>
    <col min="11824" max="12042" width="9.140625" style="1" customWidth="1"/>
    <col min="12043" max="12043" width="56.140625" style="1" customWidth="1"/>
    <col min="12044" max="12049" width="7.7109375" style="1"/>
    <col min="12050" max="12050" width="20.42578125" style="1" customWidth="1"/>
    <col min="12051" max="12051" width="37.42578125" style="1" customWidth="1"/>
    <col min="12052" max="12052" width="0" style="1" hidden="1" customWidth="1"/>
    <col min="12053" max="12053" width="27" style="1" customWidth="1"/>
    <col min="12054" max="12054" width="16.42578125" style="1" customWidth="1"/>
    <col min="12055" max="12055" width="0" style="1" hidden="1" customWidth="1"/>
    <col min="12056" max="12056" width="15.140625" style="1" customWidth="1"/>
    <col min="12057" max="12057" width="16.42578125" style="1" customWidth="1"/>
    <col min="12058" max="12058" width="16.5703125" style="1" customWidth="1"/>
    <col min="12059" max="12059" width="14.42578125" style="1" customWidth="1"/>
    <col min="12060" max="12060" width="16.5703125" style="1" customWidth="1"/>
    <col min="12061" max="12061" width="15.140625" style="1" customWidth="1"/>
    <col min="12062" max="12073" width="0" style="1" hidden="1" customWidth="1"/>
    <col min="12074" max="12074" width="9.140625" style="1" customWidth="1"/>
    <col min="12075" max="12076" width="0" style="1" hidden="1" customWidth="1"/>
    <col min="12077" max="12077" width="9.140625" style="1" customWidth="1"/>
    <col min="12078" max="12079" width="0" style="1" hidden="1" customWidth="1"/>
    <col min="12080" max="12298" width="9.140625" style="1" customWidth="1"/>
    <col min="12299" max="12299" width="56.140625" style="1" customWidth="1"/>
    <col min="12300" max="12305" width="7.7109375" style="1"/>
    <col min="12306" max="12306" width="20.42578125" style="1" customWidth="1"/>
    <col min="12307" max="12307" width="37.42578125" style="1" customWidth="1"/>
    <col min="12308" max="12308" width="0" style="1" hidden="1" customWidth="1"/>
    <col min="12309" max="12309" width="27" style="1" customWidth="1"/>
    <col min="12310" max="12310" width="16.42578125" style="1" customWidth="1"/>
    <col min="12311" max="12311" width="0" style="1" hidden="1" customWidth="1"/>
    <col min="12312" max="12312" width="15.140625" style="1" customWidth="1"/>
    <col min="12313" max="12313" width="16.42578125" style="1" customWidth="1"/>
    <col min="12314" max="12314" width="16.5703125" style="1" customWidth="1"/>
    <col min="12315" max="12315" width="14.42578125" style="1" customWidth="1"/>
    <col min="12316" max="12316" width="16.5703125" style="1" customWidth="1"/>
    <col min="12317" max="12317" width="15.140625" style="1" customWidth="1"/>
    <col min="12318" max="12329" width="0" style="1" hidden="1" customWidth="1"/>
    <col min="12330" max="12330" width="9.140625" style="1" customWidth="1"/>
    <col min="12331" max="12332" width="0" style="1" hidden="1" customWidth="1"/>
    <col min="12333" max="12333" width="9.140625" style="1" customWidth="1"/>
    <col min="12334" max="12335" width="0" style="1" hidden="1" customWidth="1"/>
    <col min="12336" max="12554" width="9.140625" style="1" customWidth="1"/>
    <col min="12555" max="12555" width="56.140625" style="1" customWidth="1"/>
    <col min="12556" max="12561" width="7.7109375" style="1"/>
    <col min="12562" max="12562" width="20.42578125" style="1" customWidth="1"/>
    <col min="12563" max="12563" width="37.42578125" style="1" customWidth="1"/>
    <col min="12564" max="12564" width="0" style="1" hidden="1" customWidth="1"/>
    <col min="12565" max="12565" width="27" style="1" customWidth="1"/>
    <col min="12566" max="12566" width="16.42578125" style="1" customWidth="1"/>
    <col min="12567" max="12567" width="0" style="1" hidden="1" customWidth="1"/>
    <col min="12568" max="12568" width="15.140625" style="1" customWidth="1"/>
    <col min="12569" max="12569" width="16.42578125" style="1" customWidth="1"/>
    <col min="12570" max="12570" width="16.5703125" style="1" customWidth="1"/>
    <col min="12571" max="12571" width="14.42578125" style="1" customWidth="1"/>
    <col min="12572" max="12572" width="16.5703125" style="1" customWidth="1"/>
    <col min="12573" max="12573" width="15.140625" style="1" customWidth="1"/>
    <col min="12574" max="12585" width="0" style="1" hidden="1" customWidth="1"/>
    <col min="12586" max="12586" width="9.140625" style="1" customWidth="1"/>
    <col min="12587" max="12588" width="0" style="1" hidden="1" customWidth="1"/>
    <col min="12589" max="12589" width="9.140625" style="1" customWidth="1"/>
    <col min="12590" max="12591" width="0" style="1" hidden="1" customWidth="1"/>
    <col min="12592" max="12810" width="9.140625" style="1" customWidth="1"/>
    <col min="12811" max="12811" width="56.140625" style="1" customWidth="1"/>
    <col min="12812" max="12817" width="7.7109375" style="1"/>
    <col min="12818" max="12818" width="20.42578125" style="1" customWidth="1"/>
    <col min="12819" max="12819" width="37.42578125" style="1" customWidth="1"/>
    <col min="12820" max="12820" width="0" style="1" hidden="1" customWidth="1"/>
    <col min="12821" max="12821" width="27" style="1" customWidth="1"/>
    <col min="12822" max="12822" width="16.42578125" style="1" customWidth="1"/>
    <col min="12823" max="12823" width="0" style="1" hidden="1" customWidth="1"/>
    <col min="12824" max="12824" width="15.140625" style="1" customWidth="1"/>
    <col min="12825" max="12825" width="16.42578125" style="1" customWidth="1"/>
    <col min="12826" max="12826" width="16.5703125" style="1" customWidth="1"/>
    <col min="12827" max="12827" width="14.42578125" style="1" customWidth="1"/>
    <col min="12828" max="12828" width="16.5703125" style="1" customWidth="1"/>
    <col min="12829" max="12829" width="15.140625" style="1" customWidth="1"/>
    <col min="12830" max="12841" width="0" style="1" hidden="1" customWidth="1"/>
    <col min="12842" max="12842" width="9.140625" style="1" customWidth="1"/>
    <col min="12843" max="12844" width="0" style="1" hidden="1" customWidth="1"/>
    <col min="12845" max="12845" width="9.140625" style="1" customWidth="1"/>
    <col min="12846" max="12847" width="0" style="1" hidden="1" customWidth="1"/>
    <col min="12848" max="13066" width="9.140625" style="1" customWidth="1"/>
    <col min="13067" max="13067" width="56.140625" style="1" customWidth="1"/>
    <col min="13068" max="13073" width="7.7109375" style="1"/>
    <col min="13074" max="13074" width="20.42578125" style="1" customWidth="1"/>
    <col min="13075" max="13075" width="37.42578125" style="1" customWidth="1"/>
    <col min="13076" max="13076" width="0" style="1" hidden="1" customWidth="1"/>
    <col min="13077" max="13077" width="27" style="1" customWidth="1"/>
    <col min="13078" max="13078" width="16.42578125" style="1" customWidth="1"/>
    <col min="13079" max="13079" width="0" style="1" hidden="1" customWidth="1"/>
    <col min="13080" max="13080" width="15.140625" style="1" customWidth="1"/>
    <col min="13081" max="13081" width="16.42578125" style="1" customWidth="1"/>
    <col min="13082" max="13082" width="16.5703125" style="1" customWidth="1"/>
    <col min="13083" max="13083" width="14.42578125" style="1" customWidth="1"/>
    <col min="13084" max="13084" width="16.5703125" style="1" customWidth="1"/>
    <col min="13085" max="13085" width="15.140625" style="1" customWidth="1"/>
    <col min="13086" max="13097" width="0" style="1" hidden="1" customWidth="1"/>
    <col min="13098" max="13098" width="9.140625" style="1" customWidth="1"/>
    <col min="13099" max="13100" width="0" style="1" hidden="1" customWidth="1"/>
    <col min="13101" max="13101" width="9.140625" style="1" customWidth="1"/>
    <col min="13102" max="13103" width="0" style="1" hidden="1" customWidth="1"/>
    <col min="13104" max="13322" width="9.140625" style="1" customWidth="1"/>
    <col min="13323" max="13323" width="56.140625" style="1" customWidth="1"/>
    <col min="13324" max="13329" width="7.7109375" style="1"/>
    <col min="13330" max="13330" width="20.42578125" style="1" customWidth="1"/>
    <col min="13331" max="13331" width="37.42578125" style="1" customWidth="1"/>
    <col min="13332" max="13332" width="0" style="1" hidden="1" customWidth="1"/>
    <col min="13333" max="13333" width="27" style="1" customWidth="1"/>
    <col min="13334" max="13334" width="16.42578125" style="1" customWidth="1"/>
    <col min="13335" max="13335" width="0" style="1" hidden="1" customWidth="1"/>
    <col min="13336" max="13336" width="15.140625" style="1" customWidth="1"/>
    <col min="13337" max="13337" width="16.42578125" style="1" customWidth="1"/>
    <col min="13338" max="13338" width="16.5703125" style="1" customWidth="1"/>
    <col min="13339" max="13339" width="14.42578125" style="1" customWidth="1"/>
    <col min="13340" max="13340" width="16.5703125" style="1" customWidth="1"/>
    <col min="13341" max="13341" width="15.140625" style="1" customWidth="1"/>
    <col min="13342" max="13353" width="0" style="1" hidden="1" customWidth="1"/>
    <col min="13354" max="13354" width="9.140625" style="1" customWidth="1"/>
    <col min="13355" max="13356" width="0" style="1" hidden="1" customWidth="1"/>
    <col min="13357" max="13357" width="9.140625" style="1" customWidth="1"/>
    <col min="13358" max="13359" width="0" style="1" hidden="1" customWidth="1"/>
    <col min="13360" max="13578" width="9.140625" style="1" customWidth="1"/>
    <col min="13579" max="13579" width="56.140625" style="1" customWidth="1"/>
    <col min="13580" max="13585" width="7.7109375" style="1"/>
    <col min="13586" max="13586" width="20.42578125" style="1" customWidth="1"/>
    <col min="13587" max="13587" width="37.42578125" style="1" customWidth="1"/>
    <col min="13588" max="13588" width="0" style="1" hidden="1" customWidth="1"/>
    <col min="13589" max="13589" width="27" style="1" customWidth="1"/>
    <col min="13590" max="13590" width="16.42578125" style="1" customWidth="1"/>
    <col min="13591" max="13591" width="0" style="1" hidden="1" customWidth="1"/>
    <col min="13592" max="13592" width="15.140625" style="1" customWidth="1"/>
    <col min="13593" max="13593" width="16.42578125" style="1" customWidth="1"/>
    <col min="13594" max="13594" width="16.5703125" style="1" customWidth="1"/>
    <col min="13595" max="13595" width="14.42578125" style="1" customWidth="1"/>
    <col min="13596" max="13596" width="16.5703125" style="1" customWidth="1"/>
    <col min="13597" max="13597" width="15.140625" style="1" customWidth="1"/>
    <col min="13598" max="13609" width="0" style="1" hidden="1" customWidth="1"/>
    <col min="13610" max="13610" width="9.140625" style="1" customWidth="1"/>
    <col min="13611" max="13612" width="0" style="1" hidden="1" customWidth="1"/>
    <col min="13613" max="13613" width="9.140625" style="1" customWidth="1"/>
    <col min="13614" max="13615" width="0" style="1" hidden="1" customWidth="1"/>
    <col min="13616" max="13834" width="9.140625" style="1" customWidth="1"/>
    <col min="13835" max="13835" width="56.140625" style="1" customWidth="1"/>
    <col min="13836" max="13841" width="7.7109375" style="1"/>
    <col min="13842" max="13842" width="20.42578125" style="1" customWidth="1"/>
    <col min="13843" max="13843" width="37.42578125" style="1" customWidth="1"/>
    <col min="13844" max="13844" width="0" style="1" hidden="1" customWidth="1"/>
    <col min="13845" max="13845" width="27" style="1" customWidth="1"/>
    <col min="13846" max="13846" width="16.42578125" style="1" customWidth="1"/>
    <col min="13847" max="13847" width="0" style="1" hidden="1" customWidth="1"/>
    <col min="13848" max="13848" width="15.140625" style="1" customWidth="1"/>
    <col min="13849" max="13849" width="16.42578125" style="1" customWidth="1"/>
    <col min="13850" max="13850" width="16.5703125" style="1" customWidth="1"/>
    <col min="13851" max="13851" width="14.42578125" style="1" customWidth="1"/>
    <col min="13852" max="13852" width="16.5703125" style="1" customWidth="1"/>
    <col min="13853" max="13853" width="15.140625" style="1" customWidth="1"/>
    <col min="13854" max="13865" width="0" style="1" hidden="1" customWidth="1"/>
    <col min="13866" max="13866" width="9.140625" style="1" customWidth="1"/>
    <col min="13867" max="13868" width="0" style="1" hidden="1" customWidth="1"/>
    <col min="13869" max="13869" width="9.140625" style="1" customWidth="1"/>
    <col min="13870" max="13871" width="0" style="1" hidden="1" customWidth="1"/>
    <col min="13872" max="14090" width="9.140625" style="1" customWidth="1"/>
    <col min="14091" max="14091" width="56.140625" style="1" customWidth="1"/>
    <col min="14092" max="14097" width="7.7109375" style="1"/>
    <col min="14098" max="14098" width="20.42578125" style="1" customWidth="1"/>
    <col min="14099" max="14099" width="37.42578125" style="1" customWidth="1"/>
    <col min="14100" max="14100" width="0" style="1" hidden="1" customWidth="1"/>
    <col min="14101" max="14101" width="27" style="1" customWidth="1"/>
    <col min="14102" max="14102" width="16.42578125" style="1" customWidth="1"/>
    <col min="14103" max="14103" width="0" style="1" hidden="1" customWidth="1"/>
    <col min="14104" max="14104" width="15.140625" style="1" customWidth="1"/>
    <col min="14105" max="14105" width="16.42578125" style="1" customWidth="1"/>
    <col min="14106" max="14106" width="16.5703125" style="1" customWidth="1"/>
    <col min="14107" max="14107" width="14.42578125" style="1" customWidth="1"/>
    <col min="14108" max="14108" width="16.5703125" style="1" customWidth="1"/>
    <col min="14109" max="14109" width="15.140625" style="1" customWidth="1"/>
    <col min="14110" max="14121" width="0" style="1" hidden="1" customWidth="1"/>
    <col min="14122" max="14122" width="9.140625" style="1" customWidth="1"/>
    <col min="14123" max="14124" width="0" style="1" hidden="1" customWidth="1"/>
    <col min="14125" max="14125" width="9.140625" style="1" customWidth="1"/>
    <col min="14126" max="14127" width="0" style="1" hidden="1" customWidth="1"/>
    <col min="14128" max="14346" width="9.140625" style="1" customWidth="1"/>
    <col min="14347" max="14347" width="56.140625" style="1" customWidth="1"/>
    <col min="14348" max="14353" width="7.7109375" style="1"/>
    <col min="14354" max="14354" width="20.42578125" style="1" customWidth="1"/>
    <col min="14355" max="14355" width="37.42578125" style="1" customWidth="1"/>
    <col min="14356" max="14356" width="0" style="1" hidden="1" customWidth="1"/>
    <col min="14357" max="14357" width="27" style="1" customWidth="1"/>
    <col min="14358" max="14358" width="16.42578125" style="1" customWidth="1"/>
    <col min="14359" max="14359" width="0" style="1" hidden="1" customWidth="1"/>
    <col min="14360" max="14360" width="15.140625" style="1" customWidth="1"/>
    <col min="14361" max="14361" width="16.42578125" style="1" customWidth="1"/>
    <col min="14362" max="14362" width="16.5703125" style="1" customWidth="1"/>
    <col min="14363" max="14363" width="14.42578125" style="1" customWidth="1"/>
    <col min="14364" max="14364" width="16.5703125" style="1" customWidth="1"/>
    <col min="14365" max="14365" width="15.140625" style="1" customWidth="1"/>
    <col min="14366" max="14377" width="0" style="1" hidden="1" customWidth="1"/>
    <col min="14378" max="14378" width="9.140625" style="1" customWidth="1"/>
    <col min="14379" max="14380" width="0" style="1" hidden="1" customWidth="1"/>
    <col min="14381" max="14381" width="9.140625" style="1" customWidth="1"/>
    <col min="14382" max="14383" width="0" style="1" hidden="1" customWidth="1"/>
    <col min="14384" max="14602" width="9.140625" style="1" customWidth="1"/>
    <col min="14603" max="14603" width="56.140625" style="1" customWidth="1"/>
    <col min="14604" max="14609" width="7.7109375" style="1"/>
    <col min="14610" max="14610" width="20.42578125" style="1" customWidth="1"/>
    <col min="14611" max="14611" width="37.42578125" style="1" customWidth="1"/>
    <col min="14612" max="14612" width="0" style="1" hidden="1" customWidth="1"/>
    <col min="14613" max="14613" width="27" style="1" customWidth="1"/>
    <col min="14614" max="14614" width="16.42578125" style="1" customWidth="1"/>
    <col min="14615" max="14615" width="0" style="1" hidden="1" customWidth="1"/>
    <col min="14616" max="14616" width="15.140625" style="1" customWidth="1"/>
    <col min="14617" max="14617" width="16.42578125" style="1" customWidth="1"/>
    <col min="14618" max="14618" width="16.5703125" style="1" customWidth="1"/>
    <col min="14619" max="14619" width="14.42578125" style="1" customWidth="1"/>
    <col min="14620" max="14620" width="16.5703125" style="1" customWidth="1"/>
    <col min="14621" max="14621" width="15.140625" style="1" customWidth="1"/>
    <col min="14622" max="14633" width="0" style="1" hidden="1" customWidth="1"/>
    <col min="14634" max="14634" width="9.140625" style="1" customWidth="1"/>
    <col min="14635" max="14636" width="0" style="1" hidden="1" customWidth="1"/>
    <col min="14637" max="14637" width="9.140625" style="1" customWidth="1"/>
    <col min="14638" max="14639" width="0" style="1" hidden="1" customWidth="1"/>
    <col min="14640" max="14858" width="9.140625" style="1" customWidth="1"/>
    <col min="14859" max="14859" width="56.140625" style="1" customWidth="1"/>
    <col min="14860" max="14865" width="7.7109375" style="1"/>
    <col min="14866" max="14866" width="20.42578125" style="1" customWidth="1"/>
    <col min="14867" max="14867" width="37.42578125" style="1" customWidth="1"/>
    <col min="14868" max="14868" width="0" style="1" hidden="1" customWidth="1"/>
    <col min="14869" max="14869" width="27" style="1" customWidth="1"/>
    <col min="14870" max="14870" width="16.42578125" style="1" customWidth="1"/>
    <col min="14871" max="14871" width="0" style="1" hidden="1" customWidth="1"/>
    <col min="14872" max="14872" width="15.140625" style="1" customWidth="1"/>
    <col min="14873" max="14873" width="16.42578125" style="1" customWidth="1"/>
    <col min="14874" max="14874" width="16.5703125" style="1" customWidth="1"/>
    <col min="14875" max="14875" width="14.42578125" style="1" customWidth="1"/>
    <col min="14876" max="14876" width="16.5703125" style="1" customWidth="1"/>
    <col min="14877" max="14877" width="15.140625" style="1" customWidth="1"/>
    <col min="14878" max="14889" width="0" style="1" hidden="1" customWidth="1"/>
    <col min="14890" max="14890" width="9.140625" style="1" customWidth="1"/>
    <col min="14891" max="14892" width="0" style="1" hidden="1" customWidth="1"/>
    <col min="14893" max="14893" width="9.140625" style="1" customWidth="1"/>
    <col min="14894" max="14895" width="0" style="1" hidden="1" customWidth="1"/>
    <col min="14896" max="15114" width="9.140625" style="1" customWidth="1"/>
    <col min="15115" max="15115" width="56.140625" style="1" customWidth="1"/>
    <col min="15116" max="15121" width="7.7109375" style="1"/>
    <col min="15122" max="15122" width="20.42578125" style="1" customWidth="1"/>
    <col min="15123" max="15123" width="37.42578125" style="1" customWidth="1"/>
    <col min="15124" max="15124" width="0" style="1" hidden="1" customWidth="1"/>
    <col min="15125" max="15125" width="27" style="1" customWidth="1"/>
    <col min="15126" max="15126" width="16.42578125" style="1" customWidth="1"/>
    <col min="15127" max="15127" width="0" style="1" hidden="1" customWidth="1"/>
    <col min="15128" max="15128" width="15.140625" style="1" customWidth="1"/>
    <col min="15129" max="15129" width="16.42578125" style="1" customWidth="1"/>
    <col min="15130" max="15130" width="16.5703125" style="1" customWidth="1"/>
    <col min="15131" max="15131" width="14.42578125" style="1" customWidth="1"/>
    <col min="15132" max="15132" width="16.5703125" style="1" customWidth="1"/>
    <col min="15133" max="15133" width="15.140625" style="1" customWidth="1"/>
    <col min="15134" max="15145" width="0" style="1" hidden="1" customWidth="1"/>
    <col min="15146" max="15146" width="9.140625" style="1" customWidth="1"/>
    <col min="15147" max="15148" width="0" style="1" hidden="1" customWidth="1"/>
    <col min="15149" max="15149" width="9.140625" style="1" customWidth="1"/>
    <col min="15150" max="15151" width="0" style="1" hidden="1" customWidth="1"/>
    <col min="15152" max="15370" width="9.140625" style="1" customWidth="1"/>
    <col min="15371" max="15371" width="56.140625" style="1" customWidth="1"/>
    <col min="15372" max="15377" width="7.7109375" style="1"/>
    <col min="15378" max="15378" width="20.42578125" style="1" customWidth="1"/>
    <col min="15379" max="15379" width="37.42578125" style="1" customWidth="1"/>
    <col min="15380" max="15380" width="0" style="1" hidden="1" customWidth="1"/>
    <col min="15381" max="15381" width="27" style="1" customWidth="1"/>
    <col min="15382" max="15382" width="16.42578125" style="1" customWidth="1"/>
    <col min="15383" max="15383" width="0" style="1" hidden="1" customWidth="1"/>
    <col min="15384" max="15384" width="15.140625" style="1" customWidth="1"/>
    <col min="15385" max="15385" width="16.42578125" style="1" customWidth="1"/>
    <col min="15386" max="15386" width="16.5703125" style="1" customWidth="1"/>
    <col min="15387" max="15387" width="14.42578125" style="1" customWidth="1"/>
    <col min="15388" max="15388" width="16.5703125" style="1" customWidth="1"/>
    <col min="15389" max="15389" width="15.140625" style="1" customWidth="1"/>
    <col min="15390" max="15401" width="0" style="1" hidden="1" customWidth="1"/>
    <col min="15402" max="15402" width="9.140625" style="1" customWidth="1"/>
    <col min="15403" max="15404" width="0" style="1" hidden="1" customWidth="1"/>
    <col min="15405" max="15405" width="9.140625" style="1" customWidth="1"/>
    <col min="15406" max="15407" width="0" style="1" hidden="1" customWidth="1"/>
    <col min="15408" max="15626" width="9.140625" style="1" customWidth="1"/>
    <col min="15627" max="15627" width="56.140625" style="1" customWidth="1"/>
    <col min="15628" max="15633" width="7.7109375" style="1"/>
    <col min="15634" max="15634" width="20.42578125" style="1" customWidth="1"/>
    <col min="15635" max="15635" width="37.42578125" style="1" customWidth="1"/>
    <col min="15636" max="15636" width="0" style="1" hidden="1" customWidth="1"/>
    <col min="15637" max="15637" width="27" style="1" customWidth="1"/>
    <col min="15638" max="15638" width="16.42578125" style="1" customWidth="1"/>
    <col min="15639" max="15639" width="0" style="1" hidden="1" customWidth="1"/>
    <col min="15640" max="15640" width="15.140625" style="1" customWidth="1"/>
    <col min="15641" max="15641" width="16.42578125" style="1" customWidth="1"/>
    <col min="15642" max="15642" width="16.5703125" style="1" customWidth="1"/>
    <col min="15643" max="15643" width="14.42578125" style="1" customWidth="1"/>
    <col min="15644" max="15644" width="16.5703125" style="1" customWidth="1"/>
    <col min="15645" max="15645" width="15.140625" style="1" customWidth="1"/>
    <col min="15646" max="15657" width="0" style="1" hidden="1" customWidth="1"/>
    <col min="15658" max="15658" width="9.140625" style="1" customWidth="1"/>
    <col min="15659" max="15660" width="0" style="1" hidden="1" customWidth="1"/>
    <col min="15661" max="15661" width="9.140625" style="1" customWidth="1"/>
    <col min="15662" max="15663" width="0" style="1" hidden="1" customWidth="1"/>
    <col min="15664" max="15814" width="9.140625" style="1" customWidth="1"/>
    <col min="15815" max="15815" width="7.5703125" style="1" customWidth="1"/>
    <col min="15816" max="15822" width="9.140625" style="1" hidden="1" customWidth="1"/>
    <col min="15823" max="15823" width="7.7109375" style="1" hidden="1" customWidth="1"/>
    <col min="15824" max="15826" width="9.140625" style="1" hidden="1" customWidth="1"/>
    <col min="15827" max="15827" width="7" style="1" hidden="1" customWidth="1"/>
    <col min="15828" max="15840" width="9.140625" style="1" hidden="1" customWidth="1"/>
    <col min="15841" max="15841" width="74.28515625" style="1" hidden="1" customWidth="1"/>
    <col min="15842" max="15851" width="9.140625" style="1" hidden="1" customWidth="1"/>
    <col min="15852" max="15852" width="8.5703125" style="1" hidden="1" customWidth="1"/>
    <col min="15853" max="15868" width="9.140625" style="1" hidden="1" customWidth="1"/>
    <col min="15869" max="15869" width="0.7109375" style="1" hidden="1" customWidth="1"/>
    <col min="15870" max="15881" width="9.140625" style="1" hidden="1" customWidth="1"/>
    <col min="15882" max="15882" width="0.140625" style="1" hidden="1" customWidth="1"/>
    <col min="15883" max="15883" width="56.140625" style="1" hidden="1" customWidth="1"/>
    <col min="15884" max="15889" width="7.7109375" style="1" hidden="1" customWidth="1"/>
    <col min="15890" max="15890" width="20.42578125" style="1" hidden="1" customWidth="1"/>
    <col min="15891" max="15891" width="2.28515625" style="1" hidden="1" customWidth="1"/>
    <col min="15892" max="15892" width="0" style="1" hidden="1" customWidth="1"/>
    <col min="15893" max="15893" width="27" style="1" hidden="1" customWidth="1"/>
    <col min="15894" max="15894" width="16.42578125" style="1" hidden="1" customWidth="1"/>
    <col min="15895" max="15895" width="0" style="1" hidden="1" customWidth="1"/>
    <col min="15896" max="15896" width="15.140625" style="1" hidden="1" customWidth="1"/>
    <col min="15897" max="15897" width="16.42578125" style="1" hidden="1" customWidth="1"/>
    <col min="15898" max="15899" width="14.42578125" style="1" hidden="1" customWidth="1"/>
    <col min="15900" max="15900" width="16.5703125" style="1" hidden="1" customWidth="1"/>
    <col min="15901" max="15901" width="15.140625" style="1" hidden="1" customWidth="1"/>
    <col min="15902" max="15913" width="0" style="1" hidden="1" customWidth="1"/>
    <col min="15914" max="15914" width="1.140625" style="1" hidden="1" customWidth="1"/>
    <col min="15915" max="15916" width="0" style="1" hidden="1" customWidth="1"/>
    <col min="15917" max="15917" width="9.140625" style="1" hidden="1" customWidth="1"/>
    <col min="15918" max="15919" width="0" style="1" hidden="1" customWidth="1"/>
    <col min="15920" max="15923" width="9.140625" style="1" hidden="1" customWidth="1"/>
    <col min="15924" max="15924" width="7.7109375" style="1" hidden="1" customWidth="1"/>
    <col min="15925" max="15940" width="9.140625" style="1" hidden="1" customWidth="1"/>
    <col min="15941" max="15941" width="8.42578125" style="1" hidden="1" customWidth="1"/>
    <col min="15942" max="15955" width="9.140625" style="1" hidden="1" customWidth="1"/>
    <col min="15956" max="15956" width="2.140625" style="1" hidden="1" customWidth="1"/>
    <col min="15957" max="15969" width="9.140625" style="1" hidden="1" customWidth="1"/>
    <col min="15970" max="15970" width="8.28515625" style="1" hidden="1" customWidth="1"/>
    <col min="15971" max="15973" width="9.140625" style="1" hidden="1" customWidth="1"/>
    <col min="15974" max="15974" width="0.28515625" style="1" hidden="1" customWidth="1"/>
    <col min="15975" max="15988" width="9.140625" style="1" hidden="1" customWidth="1"/>
    <col min="15989" max="15989" width="5.7109375" style="1" hidden="1" customWidth="1"/>
    <col min="15990" max="15999" width="9.140625" style="1" hidden="1" customWidth="1"/>
    <col min="16000" max="16000" width="1.140625" style="1" hidden="1" customWidth="1"/>
    <col min="16001" max="16012" width="9.140625" style="1" hidden="1" customWidth="1"/>
    <col min="16013" max="16013" width="2.85546875" style="1" hidden="1" customWidth="1"/>
    <col min="16014" max="16027" width="9.140625" style="1" hidden="1" customWidth="1"/>
    <col min="16028" max="16028" width="8.5703125" style="1" hidden="1" customWidth="1"/>
    <col min="16029" max="16031" width="9.140625" style="1" hidden="1" customWidth="1"/>
    <col min="16032" max="16032" width="3.7109375" style="1" hidden="1" customWidth="1"/>
    <col min="16033" max="16044" width="9.140625" style="1" hidden="1" customWidth="1"/>
    <col min="16045" max="16045" width="2.7109375" style="1" hidden="1" customWidth="1"/>
    <col min="16046" max="16056" width="9.140625" style="1" hidden="1" customWidth="1"/>
    <col min="16057" max="16057" width="7.7109375" style="1" hidden="1" customWidth="1"/>
    <col min="16058" max="16067" width="9.140625" style="1" hidden="1" customWidth="1"/>
    <col min="16068" max="16068" width="1.7109375" style="1" hidden="1" customWidth="1"/>
    <col min="16069" max="16079" width="9.140625" style="1" hidden="1" customWidth="1"/>
    <col min="16080" max="16080" width="0.7109375" style="1" hidden="1" customWidth="1"/>
    <col min="16081" max="16085" width="9.140625" style="1" hidden="1" customWidth="1"/>
    <col min="16086" max="16086" width="8.7109375" style="1" hidden="1" customWidth="1"/>
    <col min="16087" max="16093" width="9.140625" style="1" hidden="1" customWidth="1"/>
    <col min="16094" max="16094" width="0.140625" style="1" hidden="1" customWidth="1"/>
    <col min="16095" max="16107" width="9.140625" style="1" hidden="1" customWidth="1"/>
    <col min="16108" max="16108" width="1.42578125" style="1" hidden="1" customWidth="1"/>
    <col min="16109" max="16115" width="9.140625" style="1" hidden="1" customWidth="1"/>
    <col min="16116" max="16116" width="0.7109375" style="1" hidden="1" customWidth="1"/>
    <col min="16117" max="16121" width="9.140625" style="1" hidden="1" customWidth="1"/>
    <col min="16122" max="16122" width="7.85546875" style="1" hidden="1" customWidth="1"/>
    <col min="16123" max="16129" width="9.140625" style="1" hidden="1" customWidth="1"/>
    <col min="16130" max="16130" width="1.85546875" style="1" hidden="1" customWidth="1"/>
    <col min="16131" max="16137" width="9.140625" style="1" hidden="1" customWidth="1"/>
    <col min="16138" max="16138" width="9.42578125" style="1" hidden="1" customWidth="1"/>
    <col min="16139" max="16139" width="55.140625" style="1" hidden="1" customWidth="1"/>
    <col min="16140" max="16142" width="7.7109375" style="1" hidden="1" customWidth="1"/>
    <col min="16143" max="16143" width="3.140625" style="1" hidden="1" customWidth="1"/>
    <col min="16144" max="16145" width="7.7109375" style="1" hidden="1" customWidth="1"/>
    <col min="16146" max="16146" width="20.42578125" style="1" hidden="1" customWidth="1"/>
    <col min="16147" max="16147" width="37.42578125" style="1" hidden="1" customWidth="1"/>
    <col min="16148" max="16148" width="0" style="1" hidden="1" customWidth="1"/>
    <col min="16149" max="16149" width="27" style="1" hidden="1" customWidth="1"/>
    <col min="16150" max="16150" width="16.42578125" style="1" hidden="1" customWidth="1"/>
    <col min="16151" max="16151" width="0" style="1" hidden="1" customWidth="1"/>
    <col min="16152" max="16152" width="15.140625" style="1" hidden="1" customWidth="1"/>
    <col min="16153" max="16153" width="16.42578125" style="1" hidden="1" customWidth="1"/>
    <col min="16154" max="16154" width="16.5703125" style="1" hidden="1" customWidth="1"/>
    <col min="16155" max="16155" width="14.42578125" style="1" hidden="1" customWidth="1"/>
    <col min="16156" max="16156" width="16.5703125" style="1" hidden="1" customWidth="1"/>
    <col min="16157" max="16157" width="15.140625" style="1" hidden="1" customWidth="1"/>
    <col min="16158" max="16169" width="0" style="1" hidden="1" customWidth="1"/>
    <col min="16170" max="16170" width="9.140625" style="1" hidden="1" customWidth="1"/>
    <col min="16171" max="16172" width="0" style="1" hidden="1" customWidth="1"/>
    <col min="16173" max="16173" width="9.140625" style="1" hidden="1" customWidth="1"/>
    <col min="16174" max="16175" width="0" style="1" hidden="1" customWidth="1"/>
    <col min="16176" max="16177" width="9.140625" style="1" hidden="1" customWidth="1"/>
    <col min="16178" max="16384" width="9.140625" style="1" customWidth="1"/>
  </cols>
  <sheetData>
    <row r="1" spans="1:54" ht="28.15" customHeight="1" x14ac:dyDescent="0.3">
      <c r="O1" s="347" t="s">
        <v>241</v>
      </c>
      <c r="P1" s="347"/>
      <c r="Q1" s="347"/>
      <c r="R1" s="136"/>
      <c r="S1" s="136"/>
    </row>
    <row r="2" spans="1:54" ht="21.75" customHeight="1" x14ac:dyDescent="0.3">
      <c r="O2" s="347" t="s">
        <v>166</v>
      </c>
      <c r="P2" s="347"/>
      <c r="Q2" s="347"/>
      <c r="R2" s="136"/>
      <c r="S2" s="136"/>
    </row>
    <row r="3" spans="1:54" ht="19.5" customHeight="1" x14ac:dyDescent="0.3">
      <c r="O3" s="347" t="s">
        <v>242</v>
      </c>
      <c r="P3" s="347"/>
      <c r="Q3" s="347"/>
      <c r="R3" s="136"/>
      <c r="S3" s="136"/>
    </row>
    <row r="4" spans="1:54" ht="20.25" customHeight="1" x14ac:dyDescent="0.3">
      <c r="O4" s="3"/>
      <c r="P4" s="3"/>
      <c r="Q4" s="3"/>
      <c r="R4" s="3"/>
      <c r="S4" s="3"/>
    </row>
    <row r="5" spans="1:54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48" t="s">
        <v>162</v>
      </c>
      <c r="P5" s="349"/>
      <c r="Q5" s="349"/>
      <c r="R5" s="137"/>
      <c r="S5" s="137"/>
    </row>
    <row r="6" spans="1:54" ht="20.25" customHeight="1" x14ac:dyDescent="0.3">
      <c r="A6" s="4"/>
      <c r="B6" s="4"/>
      <c r="C6" s="4"/>
      <c r="D6" s="4"/>
      <c r="L6" s="7"/>
      <c r="N6" s="8"/>
      <c r="O6" s="348" t="s">
        <v>155</v>
      </c>
      <c r="P6" s="349"/>
      <c r="Q6" s="349"/>
      <c r="R6" s="137"/>
      <c r="S6" s="137"/>
    </row>
    <row r="7" spans="1:54" s="73" customFormat="1" ht="20.25" customHeight="1" x14ac:dyDescent="0.3">
      <c r="A7" s="350" t="s">
        <v>0</v>
      </c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2"/>
      <c r="N7" s="352"/>
      <c r="O7" s="352"/>
      <c r="P7" s="352"/>
      <c r="Q7" s="352"/>
      <c r="R7" s="138"/>
      <c r="S7" s="138"/>
      <c r="Y7" s="74">
        <f>2541647.2+21464.3</f>
        <v>2563111.5</v>
      </c>
      <c r="Z7" s="75"/>
      <c r="AA7" s="75"/>
      <c r="AB7" s="75"/>
      <c r="AC7" s="75"/>
      <c r="AD7" s="75"/>
    </row>
    <row r="8" spans="1:54" ht="13.9" customHeight="1" x14ac:dyDescent="0.25">
      <c r="B8" s="359"/>
      <c r="C8" s="359"/>
      <c r="D8" s="359"/>
      <c r="E8" s="359"/>
      <c r="F8" s="359"/>
      <c r="G8" s="359"/>
      <c r="H8" s="359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39" t="s">
        <v>1</v>
      </c>
      <c r="B9" s="241" t="s">
        <v>126</v>
      </c>
      <c r="C9" s="360" t="s">
        <v>2</v>
      </c>
      <c r="D9" s="241" t="s">
        <v>3</v>
      </c>
      <c r="E9" s="243" t="s">
        <v>165</v>
      </c>
      <c r="F9" s="244"/>
      <c r="G9" s="244"/>
      <c r="H9" s="244"/>
      <c r="I9" s="244"/>
      <c r="J9" s="244"/>
      <c r="K9" s="244"/>
      <c r="L9" s="244"/>
      <c r="M9" s="245"/>
      <c r="N9" s="245"/>
      <c r="O9" s="245"/>
      <c r="P9" s="245"/>
      <c r="Q9" s="361"/>
      <c r="R9" s="200">
        <f>O14-O22</f>
        <v>4572654.0999999996</v>
      </c>
      <c r="S9" s="200">
        <v>4428533.0999999996</v>
      </c>
      <c r="T9" s="79">
        <f>S9-R9</f>
        <v>-144121</v>
      </c>
    </row>
    <row r="10" spans="1:54" ht="97.5" customHeight="1" x14ac:dyDescent="0.25">
      <c r="A10" s="240"/>
      <c r="B10" s="242"/>
      <c r="C10" s="266"/>
      <c r="D10" s="242"/>
      <c r="E10" s="139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09" t="s">
        <v>135</v>
      </c>
      <c r="P10" s="197" t="s">
        <v>136</v>
      </c>
      <c r="Q10" s="197" t="s">
        <v>137</v>
      </c>
      <c r="R10" s="93" t="s">
        <v>237</v>
      </c>
      <c r="S10" s="94" t="s">
        <v>217</v>
      </c>
      <c r="V10" s="2">
        <f>J15+J16+J19</f>
        <v>2894796.5</v>
      </c>
    </row>
    <row r="11" spans="1:54" x14ac:dyDescent="0.25">
      <c r="A11" s="10">
        <v>1</v>
      </c>
      <c r="B11" s="10">
        <v>2</v>
      </c>
      <c r="C11" s="10">
        <v>3</v>
      </c>
      <c r="D11" s="10">
        <v>3</v>
      </c>
      <c r="E11" s="139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76"/>
      <c r="R12" s="14"/>
      <c r="S12" s="14"/>
    </row>
    <row r="13" spans="1:54" ht="4.9000000000000004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76"/>
      <c r="R13" s="14"/>
      <c r="S13" s="14"/>
    </row>
    <row r="14" spans="1:54" ht="20.100000000000001" customHeight="1" x14ac:dyDescent="0.25">
      <c r="A14" s="311" t="s">
        <v>15</v>
      </c>
      <c r="B14" s="354" t="s">
        <v>151</v>
      </c>
      <c r="C14" s="355" t="s">
        <v>16</v>
      </c>
      <c r="D14" s="16" t="s">
        <v>4</v>
      </c>
      <c r="E14" s="17">
        <f t="shared" ref="E14:E21" si="0">SUM(F14:Q14)</f>
        <v>41082711.899999991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4577460</v>
      </c>
      <c r="P14" s="18">
        <f t="shared" si="1"/>
        <v>5205336</v>
      </c>
      <c r="Q14" s="18">
        <f t="shared" si="1"/>
        <v>5115470.8</v>
      </c>
      <c r="R14" s="92">
        <f>R15+R16+R19+R22</f>
        <v>4447341.6000000006</v>
      </c>
      <c r="S14" s="89">
        <f>S15+S16+S19+S22</f>
        <v>-130118.39999999991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78">
        <v>22</v>
      </c>
      <c r="AJ14" s="198">
        <v>23</v>
      </c>
      <c r="AK14" s="198"/>
      <c r="AL14" s="198">
        <v>24</v>
      </c>
      <c r="AM14" s="198"/>
      <c r="AN14" s="198">
        <v>25</v>
      </c>
      <c r="AO14" s="198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312"/>
      <c r="B15" s="297"/>
      <c r="C15" s="298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0">
        <v>393927.1</v>
      </c>
      <c r="S15" s="90">
        <f>R15-O15</f>
        <v>0</v>
      </c>
      <c r="T15" s="79">
        <v>2681147.5</v>
      </c>
      <c r="X15" s="7">
        <f>J15+J16+J19</f>
        <v>2894796.5</v>
      </c>
      <c r="AE15" s="2"/>
      <c r="AF15" s="2"/>
      <c r="AT15" s="77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312"/>
      <c r="B16" s="297"/>
      <c r="C16" s="298"/>
      <c r="D16" s="19" t="s">
        <v>18</v>
      </c>
      <c r="E16" s="20">
        <f t="shared" si="0"/>
        <v>24053178.599999994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2617134.4</v>
      </c>
      <c r="P16" s="21">
        <f t="shared" si="3"/>
        <v>2713415.4</v>
      </c>
      <c r="Q16" s="21">
        <f>Q25+Q347+Q417</f>
        <v>3095662.0999999996</v>
      </c>
      <c r="R16" s="90">
        <v>2580449</v>
      </c>
      <c r="S16" s="90">
        <f>R16-O16</f>
        <v>-36685.399999999907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78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4572654.0999999996</v>
      </c>
      <c r="AL16" s="7">
        <f>P16+P19+P15</f>
        <v>5201574.5999999996</v>
      </c>
      <c r="AN16" s="7">
        <f>Q16+Q19+Q15</f>
        <v>5111547</v>
      </c>
      <c r="AZ16" s="2"/>
    </row>
    <row r="17" spans="1:52" ht="48.4" hidden="1" customHeight="1" x14ac:dyDescent="0.25">
      <c r="A17" s="312"/>
      <c r="B17" s="297"/>
      <c r="C17" s="298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0"/>
      <c r="S17" s="90"/>
      <c r="T17" s="2"/>
      <c r="U17" s="2"/>
      <c r="Z17" s="2"/>
      <c r="AB17" s="7"/>
      <c r="AC17" s="78"/>
      <c r="AD17" s="7"/>
      <c r="AF17" s="7"/>
      <c r="AH17" s="7"/>
      <c r="AJ17" s="7"/>
      <c r="AL17" s="7"/>
      <c r="AN17" s="7"/>
    </row>
    <row r="18" spans="1:52" ht="48.4" customHeight="1" x14ac:dyDescent="0.25">
      <c r="A18" s="312"/>
      <c r="B18" s="297"/>
      <c r="C18" s="298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0"/>
      <c r="S18" s="90"/>
      <c r="T18" s="2"/>
      <c r="U18" s="2"/>
      <c r="Z18" s="2"/>
      <c r="AB18" s="7"/>
      <c r="AC18" s="78"/>
      <c r="AD18" s="7"/>
      <c r="AF18" s="7"/>
      <c r="AH18" s="7"/>
      <c r="AJ18" s="7"/>
      <c r="AL18" s="7"/>
      <c r="AN18" s="7"/>
    </row>
    <row r="19" spans="1:52" ht="23.85" customHeight="1" x14ac:dyDescent="0.25">
      <c r="A19" s="312"/>
      <c r="B19" s="297"/>
      <c r="C19" s="298"/>
      <c r="D19" s="19" t="s">
        <v>19</v>
      </c>
      <c r="E19" s="20">
        <f t="shared" si="0"/>
        <v>14155268.799999997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1561592.6</v>
      </c>
      <c r="P19" s="21">
        <f t="shared" si="4"/>
        <v>1513384.6999999997</v>
      </c>
      <c r="Q19" s="21">
        <f t="shared" si="4"/>
        <v>1553391.2</v>
      </c>
      <c r="R19" s="90">
        <f>1468159.6</f>
        <v>1468159.6</v>
      </c>
      <c r="S19" s="90">
        <f>R19-O19</f>
        <v>-93433</v>
      </c>
      <c r="T19" s="2">
        <v>1497639.5</v>
      </c>
      <c r="U19" s="2"/>
      <c r="AS19" s="79"/>
      <c r="AZ19" s="2"/>
    </row>
    <row r="20" spans="1:52" ht="77.25" customHeight="1" x14ac:dyDescent="0.25">
      <c r="A20" s="312"/>
      <c r="B20" s="297"/>
      <c r="C20" s="298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0"/>
      <c r="S20" s="90"/>
      <c r="T20" s="2"/>
      <c r="U20" s="2"/>
      <c r="Z20" s="2">
        <v>4955.1000000000004</v>
      </c>
      <c r="AC20" s="79"/>
      <c r="AD20" s="79">
        <f>3429892.8+535967+299.7</f>
        <v>3966159.5</v>
      </c>
      <c r="AF20" s="79">
        <f>10104.5+170850.4+110+340.6+4816481.7</f>
        <v>4997887.2</v>
      </c>
      <c r="AG20" s="79"/>
      <c r="AH20" s="79">
        <f>996100.2+2604864.2+1488366.5+2.6</f>
        <v>5089333.5</v>
      </c>
      <c r="AI20" s="79"/>
      <c r="AJ20" s="79">
        <v>4514458</v>
      </c>
      <c r="AL20" s="79">
        <v>5201574.5999999996</v>
      </c>
      <c r="AN20" s="79">
        <v>5111547</v>
      </c>
    </row>
    <row r="21" spans="1:52" ht="58.7" customHeight="1" x14ac:dyDescent="0.25">
      <c r="A21" s="312"/>
      <c r="B21" s="297"/>
      <c r="C21" s="298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0"/>
      <c r="S21" s="90"/>
      <c r="T21" s="2"/>
      <c r="U21" s="2"/>
      <c r="Z21" s="2"/>
      <c r="AC21" s="79"/>
      <c r="AD21" s="79"/>
      <c r="AF21" s="79"/>
      <c r="AG21" s="79"/>
      <c r="AH21" s="79"/>
      <c r="AI21" s="79"/>
      <c r="AJ21" s="79"/>
      <c r="AL21" s="79" t="s">
        <v>194</v>
      </c>
    </row>
    <row r="22" spans="1:52" ht="33.4" customHeight="1" x14ac:dyDescent="0.25">
      <c r="A22" s="313"/>
      <c r="B22" s="306"/>
      <c r="C22" s="299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1">
        <v>4805.8999999999996</v>
      </c>
      <c r="S22" s="90">
        <f>R22-O22</f>
        <v>0</v>
      </c>
      <c r="T22" s="2"/>
      <c r="U22" s="2"/>
      <c r="AD22" s="79">
        <f>AD20-AD16</f>
        <v>-9.9999998696148396E-2</v>
      </c>
      <c r="AL22" s="79"/>
      <c r="AZ22" s="2"/>
    </row>
    <row r="23" spans="1:52" ht="24" customHeight="1" x14ac:dyDescent="0.25">
      <c r="A23" s="311" t="s">
        <v>22</v>
      </c>
      <c r="B23" s="354" t="s">
        <v>23</v>
      </c>
      <c r="C23" s="355" t="s">
        <v>16</v>
      </c>
      <c r="D23" s="16" t="s">
        <v>4</v>
      </c>
      <c r="E23" s="17">
        <f t="shared" ref="E23:E28" si="7">SUM(F23:Q23)</f>
        <v>39063701.199999996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4347011.7</v>
      </c>
      <c r="P23" s="18">
        <f>P25+P28+P31+P24</f>
        <v>4966338.3</v>
      </c>
      <c r="Q23" s="18">
        <f t="shared" si="8"/>
        <v>4869208.3</v>
      </c>
      <c r="R23" s="86"/>
      <c r="S23" s="86"/>
      <c r="T23" s="2">
        <v>4907848.5999999996</v>
      </c>
      <c r="U23" s="2"/>
      <c r="Z23" s="2">
        <f>Z16+Z20</f>
        <v>2065011.1</v>
      </c>
      <c r="AF23" s="79">
        <f>AF16-AF20</f>
        <v>25174.700000000186</v>
      </c>
      <c r="AH23" s="79">
        <f>AH20-AH16</f>
        <v>0</v>
      </c>
      <c r="AJ23" s="199">
        <f>AJ16-AJ20</f>
        <v>58196.099999999627</v>
      </c>
      <c r="AK23" s="78"/>
      <c r="AL23" s="84">
        <f>AL16-AL20</f>
        <v>0</v>
      </c>
      <c r="AM23" s="78"/>
      <c r="AN23" s="84">
        <f>AN16-AN20</f>
        <v>0</v>
      </c>
      <c r="AZ23" s="2"/>
    </row>
    <row r="24" spans="1:52" ht="30.4" customHeight="1" x14ac:dyDescent="0.25">
      <c r="A24" s="312"/>
      <c r="B24" s="297"/>
      <c r="C24" s="298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85" customHeight="1" x14ac:dyDescent="0.25">
      <c r="A25" s="312"/>
      <c r="B25" s="297"/>
      <c r="C25" s="298"/>
      <c r="D25" s="19" t="s">
        <v>18</v>
      </c>
      <c r="E25" s="20">
        <f t="shared" si="7"/>
        <v>23207968.5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2526269.7999999998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312"/>
      <c r="B26" s="297"/>
      <c r="C26" s="298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25">
      <c r="A27" s="312"/>
      <c r="B27" s="297"/>
      <c r="C27" s="298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25">
      <c r="A28" s="312"/>
      <c r="B28" s="297"/>
      <c r="C28" s="298"/>
      <c r="D28" s="19" t="s">
        <v>19</v>
      </c>
      <c r="E28" s="20">
        <f t="shared" si="7"/>
        <v>12981468.200000001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1422008.9000000001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150000000000006" customHeight="1" x14ac:dyDescent="0.25">
      <c r="A29" s="312"/>
      <c r="B29" s="297"/>
      <c r="C29" s="298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25">
      <c r="A30" s="312"/>
      <c r="B30" s="297"/>
      <c r="C30" s="298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297"/>
      <c r="B31" s="297"/>
      <c r="C31" s="299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25">
      <c r="A32" s="279" t="s">
        <v>24</v>
      </c>
      <c r="B32" s="280" t="s">
        <v>25</v>
      </c>
      <c r="C32" s="32"/>
      <c r="D32" s="16" t="s">
        <v>4</v>
      </c>
      <c r="E32" s="17">
        <f t="shared" si="13"/>
        <v>33218109.699999996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4065273.7999999993</v>
      </c>
      <c r="P32" s="17">
        <f>P34+P35+P37+P33</f>
        <v>4232836.7</v>
      </c>
      <c r="Q32" s="17">
        <f>Q34+Q35+Q37+Q33</f>
        <v>4357150.8999999994</v>
      </c>
      <c r="R32" s="87"/>
      <c r="S32" s="87"/>
      <c r="T32" s="80">
        <v>3541354.8</v>
      </c>
      <c r="U32" s="80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0"/>
    </row>
    <row r="33" spans="1:60" ht="28.15" customHeight="1" x14ac:dyDescent="0.25">
      <c r="A33" s="326"/>
      <c r="B33" s="250"/>
      <c r="C33" s="195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0"/>
      <c r="U33" s="80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25">
      <c r="A34" s="326"/>
      <c r="B34" s="250"/>
      <c r="C34" s="195"/>
      <c r="D34" s="19" t="s">
        <v>18</v>
      </c>
      <c r="E34" s="20">
        <f t="shared" si="13"/>
        <v>19774008.5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2371656.4999999995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0">
        <v>2258118.4</v>
      </c>
      <c r="U34" s="80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0"/>
      <c r="BH34" s="2"/>
    </row>
    <row r="35" spans="1:60" ht="22.9" customHeight="1" x14ac:dyDescent="0.25">
      <c r="A35" s="326"/>
      <c r="B35" s="250"/>
      <c r="C35" s="195"/>
      <c r="D35" s="19" t="s">
        <v>19</v>
      </c>
      <c r="E35" s="20">
        <f>SUM(F35:Q35)</f>
        <v>12262244.5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1402515.2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0">
        <v>1278872.8</v>
      </c>
      <c r="U35" s="80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0"/>
    </row>
    <row r="36" spans="1:60" ht="70.7" customHeight="1" x14ac:dyDescent="0.25">
      <c r="A36" s="24"/>
      <c r="B36" s="251"/>
      <c r="C36" s="196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0"/>
      <c r="U36" s="80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25">
      <c r="A37" s="24"/>
      <c r="B37" s="140"/>
      <c r="C37" s="115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88"/>
      <c r="S37" s="88"/>
      <c r="T37" s="81"/>
      <c r="U37" s="81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81"/>
    </row>
    <row r="38" spans="1:60" ht="31.9" customHeight="1" x14ac:dyDescent="0.25">
      <c r="A38" s="323" t="s">
        <v>26</v>
      </c>
      <c r="B38" s="297" t="s">
        <v>27</v>
      </c>
      <c r="C38" s="353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65" customHeight="1" x14ac:dyDescent="0.25">
      <c r="A39" s="249"/>
      <c r="B39" s="287"/>
      <c r="C39" s="288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249"/>
      <c r="B40" s="287"/>
      <c r="C40" s="288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249"/>
      <c r="B41" s="287"/>
      <c r="C41" s="288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25">
      <c r="A42" s="327"/>
      <c r="B42" s="327"/>
      <c r="C42" s="289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76" t="s">
        <v>30</v>
      </c>
      <c r="B43" s="278" t="s">
        <v>31</v>
      </c>
      <c r="C43" s="264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" hidden="1" customHeight="1" x14ac:dyDescent="0.25">
      <c r="A44" s="276"/>
      <c r="B44" s="278"/>
      <c r="C44" s="298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76"/>
      <c r="B45" s="278"/>
      <c r="C45" s="298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76"/>
      <c r="B46" s="278"/>
      <c r="C46" s="298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77"/>
      <c r="B47" s="278"/>
      <c r="C47" s="299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130" t="s">
        <v>33</v>
      </c>
      <c r="B48" s="286" t="s">
        <v>238</v>
      </c>
      <c r="C48" s="270" t="s">
        <v>28</v>
      </c>
      <c r="D48" s="28" t="s">
        <v>29</v>
      </c>
      <c r="E48" s="20">
        <f>SUM(F48:Q48)</f>
        <v>1247696.5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>SUM(O49:O51)</f>
        <v>174991.80000000002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25">
      <c r="A49" s="100"/>
      <c r="B49" s="287"/>
      <c r="C49" s="295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65" customHeight="1" x14ac:dyDescent="0.25">
      <c r="A50" s="100"/>
      <c r="B50" s="287"/>
      <c r="C50" s="295"/>
      <c r="D50" s="19" t="s">
        <v>18</v>
      </c>
      <c r="E50" s="20">
        <f>SUM(F50:Q50)</f>
        <v>1247696.5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174468.7+523+0.1</f>
        <v>174991.80000000002</v>
      </c>
      <c r="P50" s="21">
        <f>174468.7+523+0.1</f>
        <v>174991.80000000002</v>
      </c>
      <c r="Q50" s="21">
        <f>174468.7+523+0.1</f>
        <v>174991.80000000002</v>
      </c>
      <c r="R50" s="38"/>
      <c r="S50" s="38"/>
      <c r="T50" s="2">
        <v>134324.20000000001</v>
      </c>
      <c r="U50" s="2"/>
    </row>
    <row r="51" spans="1:21" ht="30.75" customHeight="1" x14ac:dyDescent="0.25">
      <c r="A51" s="100"/>
      <c r="B51" s="287"/>
      <c r="C51" s="295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08"/>
      <c r="B52" s="134"/>
      <c r="C52" s="296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76" t="s">
        <v>34</v>
      </c>
      <c r="B53" s="297" t="s">
        <v>35</v>
      </c>
      <c r="C53" s="264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76"/>
      <c r="B54" s="297"/>
      <c r="C54" s="298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76"/>
      <c r="B55" s="297"/>
      <c r="C55" s="298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76"/>
      <c r="B56" s="297"/>
      <c r="C56" s="298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5" hidden="1" customHeight="1" x14ac:dyDescent="0.25">
      <c r="A57" s="363"/>
      <c r="B57" s="306"/>
      <c r="C57" s="299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5" customHeight="1" x14ac:dyDescent="0.25">
      <c r="A58" s="248" t="s">
        <v>36</v>
      </c>
      <c r="B58" s="319" t="s">
        <v>239</v>
      </c>
      <c r="C58" s="264" t="s">
        <v>37</v>
      </c>
      <c r="D58" s="19" t="s">
        <v>29</v>
      </c>
      <c r="E58" s="20">
        <f>SUM(F58:Q58)</f>
        <v>17129595.200000003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2135686.4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25">
      <c r="A59" s="323"/>
      <c r="B59" s="321"/>
      <c r="C59" s="298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323"/>
      <c r="B60" s="321"/>
      <c r="C60" s="298"/>
      <c r="D60" s="19" t="s">
        <v>18</v>
      </c>
      <c r="E60" s="20">
        <f>SUM(F60:Q60)</f>
        <v>17129595.200000003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912441.7+1291320.1-93624.6+25549.2</f>
        <v>2135686.4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25">
      <c r="A61" s="323"/>
      <c r="B61" s="321"/>
      <c r="C61" s="298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306"/>
      <c r="B62" s="340"/>
      <c r="C62" s="299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75" t="s">
        <v>38</v>
      </c>
      <c r="B63" s="293" t="s">
        <v>39</v>
      </c>
      <c r="C63" s="264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76"/>
      <c r="B64" s="297"/>
      <c r="C64" s="298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76"/>
      <c r="B65" s="297"/>
      <c r="C65" s="298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77"/>
      <c r="B66" s="297"/>
      <c r="C66" s="298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77"/>
      <c r="B67" s="297"/>
      <c r="C67" s="299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230" t="s">
        <v>41</v>
      </c>
      <c r="B68" s="364" t="s">
        <v>42</v>
      </c>
      <c r="C68" s="270" t="s">
        <v>16</v>
      </c>
      <c r="D68" s="19" t="s">
        <v>29</v>
      </c>
      <c r="E68" s="20">
        <f>SUM(F68:Q68)</f>
        <v>11530653.199999999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1254218.3999999997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203"/>
      <c r="B69" s="365"/>
      <c r="C69" s="295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1" customHeight="1" x14ac:dyDescent="0.25">
      <c r="A70" s="203"/>
      <c r="B70" s="365"/>
      <c r="C70" s="295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" customHeight="1" x14ac:dyDescent="0.25">
      <c r="A71" s="99"/>
      <c r="B71" s="111"/>
      <c r="C71" s="295"/>
      <c r="D71" s="19" t="s">
        <v>19</v>
      </c>
      <c r="E71" s="20">
        <f>SUM(F71:Q71)</f>
        <v>11487431.399999999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73">
        <f>681527.4+248049+229367.7-0.1-1015.1+44283.4+288.5+0.2+176.6+431.1+2484.9+36671.4+1630.7+6041.8-427.2-97.8</f>
        <v>1249412.4999999998</v>
      </c>
      <c r="P71" s="21">
        <f>698879.9+276739.2+247211.7-0.1-1218.1+0.1</f>
        <v>1221612.7</v>
      </c>
      <c r="Q71" s="21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-91194.899999999907</v>
      </c>
      <c r="T71" s="2">
        <v>1157360.3</v>
      </c>
      <c r="U71" s="2">
        <v>1113765</v>
      </c>
    </row>
    <row r="72" spans="1:21" ht="76.900000000000006" customHeight="1" x14ac:dyDescent="0.25">
      <c r="A72" s="174"/>
      <c r="B72" s="96"/>
      <c r="C72" s="295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25">
      <c r="A73" s="24"/>
      <c r="B73" s="127"/>
      <c r="C73" s="296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76" t="s">
        <v>43</v>
      </c>
      <c r="B74" s="278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76"/>
      <c r="B75" s="278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76"/>
      <c r="B76" s="278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300"/>
      <c r="B77" s="362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105"/>
      <c r="B78" s="107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25">
      <c r="A79" s="130" t="s">
        <v>49</v>
      </c>
      <c r="B79" s="286" t="s">
        <v>50</v>
      </c>
      <c r="C79" s="270" t="s">
        <v>16</v>
      </c>
      <c r="D79" s="19" t="s">
        <v>29</v>
      </c>
      <c r="E79" s="20">
        <f t="shared" ref="E79:E98" si="26">SUM(F79:Q79)</f>
        <v>189197.8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25">
      <c r="A80" s="100"/>
      <c r="B80" s="287"/>
      <c r="C80" s="295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25">
      <c r="A81" s="345"/>
      <c r="B81" s="287"/>
      <c r="C81" s="295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25">
      <c r="A82" s="345"/>
      <c r="B82" s="116"/>
      <c r="C82" s="295"/>
      <c r="D82" s="19" t="s">
        <v>19</v>
      </c>
      <c r="E82" s="20">
        <f t="shared" si="26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15" customHeight="1" x14ac:dyDescent="0.25">
      <c r="A83" s="346"/>
      <c r="B83" s="133"/>
      <c r="C83" s="296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25">
      <c r="A84" s="132" t="s">
        <v>51</v>
      </c>
      <c r="B84" s="304" t="s">
        <v>52</v>
      </c>
      <c r="C84" s="270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" customHeight="1" x14ac:dyDescent="0.25">
      <c r="A85" s="113"/>
      <c r="B85" s="281"/>
      <c r="C85" s="295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13"/>
      <c r="B86" s="281"/>
      <c r="C86" s="295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13"/>
      <c r="B87" s="281"/>
      <c r="C87" s="295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25">
      <c r="A88" s="127"/>
      <c r="B88" s="336"/>
      <c r="C88" s="296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32" t="s">
        <v>53</v>
      </c>
      <c r="B89" s="304" t="s">
        <v>54</v>
      </c>
      <c r="C89" s="270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25">
      <c r="A90" s="113"/>
      <c r="B90" s="250"/>
      <c r="C90" s="295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65" customHeight="1" x14ac:dyDescent="0.25">
      <c r="A91" s="113"/>
      <c r="B91" s="250"/>
      <c r="C91" s="295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13"/>
      <c r="B92" s="250"/>
      <c r="C92" s="295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25">
      <c r="A93" s="113"/>
      <c r="B93" s="251"/>
      <c r="C93" s="296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" customHeight="1" x14ac:dyDescent="0.25">
      <c r="A94" s="130" t="s">
        <v>55</v>
      </c>
      <c r="B94" s="252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" customHeight="1" x14ac:dyDescent="0.25">
      <c r="A95" s="100"/>
      <c r="B95" s="321"/>
      <c r="C95" s="114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0"/>
      <c r="B96" s="321"/>
      <c r="C96" s="114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" customHeight="1" x14ac:dyDescent="0.25">
      <c r="A97" s="100"/>
      <c r="B97" s="321"/>
      <c r="C97" s="114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25">
      <c r="A98" s="108"/>
      <c r="B98" s="340"/>
      <c r="C98" s="115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65" customHeight="1" x14ac:dyDescent="0.25">
      <c r="A99" s="323" t="s">
        <v>146</v>
      </c>
      <c r="B99" s="278" t="s">
        <v>147</v>
      </c>
      <c r="C99" s="117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9.1" customHeight="1" x14ac:dyDescent="0.25">
      <c r="A100" s="249"/>
      <c r="B100" s="281"/>
      <c r="C100" s="117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249"/>
      <c r="B101" s="281"/>
      <c r="C101" s="117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85" customHeight="1" x14ac:dyDescent="0.25">
      <c r="A102" s="249"/>
      <c r="B102" s="281"/>
      <c r="C102" s="117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25">
      <c r="A103" s="249"/>
      <c r="B103" s="281"/>
      <c r="C103" s="117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25">
      <c r="A104" s="320" t="s">
        <v>157</v>
      </c>
      <c r="B104" s="252" t="s">
        <v>158</v>
      </c>
      <c r="C104" s="114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25" customHeight="1" x14ac:dyDescent="0.25">
      <c r="A105" s="326"/>
      <c r="B105" s="321"/>
      <c r="C105" s="114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25">
      <c r="A106" s="326"/>
      <c r="B106" s="321"/>
      <c r="C106" s="115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25">
      <c r="A107" s="100"/>
      <c r="B107" s="321"/>
      <c r="C107" s="114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25">
      <c r="A108" s="108"/>
      <c r="B108" s="340"/>
      <c r="C108" s="114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286" t="s">
        <v>163</v>
      </c>
      <c r="B109" s="341" t="s">
        <v>164</v>
      </c>
      <c r="C109" s="217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85" customHeight="1" x14ac:dyDescent="0.25">
      <c r="A110" s="297"/>
      <c r="B110" s="342"/>
      <c r="C110" s="217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25">
      <c r="A111" s="297"/>
      <c r="B111" s="342"/>
      <c r="C111" s="217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297"/>
      <c r="B112" s="342"/>
      <c r="C112" s="217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85" customHeight="1" x14ac:dyDescent="0.25">
      <c r="A113" s="306"/>
      <c r="B113" s="34"/>
      <c r="C113" s="218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2"/>
      <c r="R114" s="38"/>
      <c r="S114" s="38"/>
      <c r="T114" s="80"/>
      <c r="U114" s="80"/>
    </row>
    <row r="115" spans="1:21" ht="42.4" customHeight="1" x14ac:dyDescent="0.25">
      <c r="A115" s="343" t="s">
        <v>167</v>
      </c>
      <c r="B115" s="252" t="s">
        <v>180</v>
      </c>
      <c r="C115" s="39"/>
      <c r="D115" s="19" t="s">
        <v>29</v>
      </c>
      <c r="E115" s="20">
        <f>SUM(F115:Q115)</f>
        <v>86380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19200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" customHeight="1" x14ac:dyDescent="0.25">
      <c r="A116" s="343"/>
      <c r="B116" s="250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343"/>
      <c r="B117" s="250"/>
      <c r="C117" s="39"/>
      <c r="D117" s="19" t="s">
        <v>18</v>
      </c>
      <c r="E117" s="20">
        <f>SUM(F117:Q117)</f>
        <v>81197.2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f>13536+4512</f>
        <v>18048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343"/>
      <c r="B118" s="250"/>
      <c r="C118" s="39"/>
      <c r="D118" s="19" t="s">
        <v>19</v>
      </c>
      <c r="E118" s="20">
        <f>SUM(F118:Q118)</f>
        <v>5182.8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f>864+288</f>
        <v>1152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343"/>
      <c r="B119" s="251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286" t="s">
        <v>168</v>
      </c>
      <c r="B120" s="341" t="s">
        <v>240</v>
      </c>
      <c r="C120" s="114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" customHeight="1" x14ac:dyDescent="0.25">
      <c r="A121" s="297"/>
      <c r="B121" s="342"/>
      <c r="C121" s="114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297"/>
      <c r="B122" s="342"/>
      <c r="C122" s="114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5" customHeight="1" x14ac:dyDescent="0.25">
      <c r="A123" s="297"/>
      <c r="B123" s="342"/>
      <c r="C123" s="114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25">
      <c r="A124" s="297"/>
      <c r="B124" s="344"/>
      <c r="C124" s="115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5" customHeight="1" x14ac:dyDescent="0.25">
      <c r="A125" s="248" t="s">
        <v>170</v>
      </c>
      <c r="B125" s="252" t="s">
        <v>171</v>
      </c>
      <c r="C125" s="114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287"/>
      <c r="B126" s="321"/>
      <c r="C126" s="114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f>154246+0.1</f>
        <v>154246.1</v>
      </c>
      <c r="R126" s="38"/>
      <c r="S126" s="38"/>
      <c r="T126" s="2"/>
      <c r="U126" s="2"/>
    </row>
    <row r="127" spans="1:21" ht="27.6" customHeight="1" x14ac:dyDescent="0.25">
      <c r="A127" s="113"/>
      <c r="B127" s="321"/>
      <c r="C127" s="114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13"/>
      <c r="B128" s="321"/>
      <c r="C128" s="115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27"/>
      <c r="B129" s="340"/>
      <c r="C129" s="114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248" t="s">
        <v>177</v>
      </c>
      <c r="B130" s="252" t="s">
        <v>178</v>
      </c>
      <c r="C130" s="117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75" customHeight="1" x14ac:dyDescent="0.25">
      <c r="A131" s="249"/>
      <c r="B131" s="250"/>
      <c r="C131" s="117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249"/>
      <c r="B132" s="250"/>
      <c r="C132" s="117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25">
      <c r="A133" s="249"/>
      <c r="B133" s="250"/>
      <c r="C133" s="117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150000000000006" customHeight="1" x14ac:dyDescent="0.25">
      <c r="A134" s="294"/>
      <c r="B134" s="251"/>
      <c r="C134" s="117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25">
      <c r="A135" s="320" t="s">
        <v>183</v>
      </c>
      <c r="B135" s="252" t="s">
        <v>185</v>
      </c>
      <c r="C135" s="114"/>
      <c r="D135" s="19" t="s">
        <v>29</v>
      </c>
      <c r="E135" s="20">
        <f t="shared" si="39"/>
        <v>247980.6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47269.2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85" customHeight="1" x14ac:dyDescent="0.25">
      <c r="A136" s="326"/>
      <c r="B136" s="321"/>
      <c r="C136" s="114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9" customHeight="1" x14ac:dyDescent="0.25">
      <c r="A137" s="326"/>
      <c r="B137" s="321"/>
      <c r="C137" s="115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7" customHeight="1" x14ac:dyDescent="0.25">
      <c r="A138" s="100"/>
      <c r="B138" s="125"/>
      <c r="C138" s="115"/>
      <c r="D138" s="25" t="s">
        <v>19</v>
      </c>
      <c r="E138" s="26">
        <f t="shared" si="39"/>
        <v>247980.6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7">
        <f>33564.2+2494.6+400+10810.4</f>
        <v>47269.2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0"/>
      <c r="B139" s="125"/>
      <c r="C139" s="114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224" t="s">
        <v>186</v>
      </c>
      <c r="B140" s="252" t="s">
        <v>193</v>
      </c>
      <c r="C140" s="217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211"/>
      <c r="B141" s="250"/>
      <c r="C141" s="217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70"/>
      <c r="B142" s="251"/>
      <c r="C142" s="218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25">
      <c r="A143" s="100"/>
      <c r="B143" s="125"/>
      <c r="C143" s="115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1" customHeight="1" x14ac:dyDescent="0.25">
      <c r="A144" s="108"/>
      <c r="B144" s="126"/>
      <c r="C144" s="114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25">
      <c r="A145" s="99" t="s">
        <v>201</v>
      </c>
      <c r="B145" s="252" t="s">
        <v>202</v>
      </c>
      <c r="C145" s="114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5" customHeight="1" x14ac:dyDescent="0.25">
      <c r="A146" s="100"/>
      <c r="B146" s="321"/>
      <c r="C146" s="114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5.95" customHeight="1" x14ac:dyDescent="0.25">
      <c r="A147" s="100"/>
      <c r="B147" s="321"/>
      <c r="C147" s="114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25">
      <c r="A148" s="100"/>
      <c r="B148" s="321"/>
      <c r="C148" s="114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08"/>
      <c r="B149" s="340"/>
      <c r="C149" s="114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85" customHeight="1" x14ac:dyDescent="0.25">
      <c r="A150" s="99" t="s">
        <v>205</v>
      </c>
      <c r="B150" s="252" t="s">
        <v>206</v>
      </c>
      <c r="C150" s="114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" customHeight="1" x14ac:dyDescent="0.25">
      <c r="A151" s="100"/>
      <c r="B151" s="321"/>
      <c r="C151" s="114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00000000000003" customHeight="1" x14ac:dyDescent="0.25">
      <c r="A152" s="100"/>
      <c r="B152" s="321"/>
      <c r="C152" s="114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65" customHeight="1" x14ac:dyDescent="0.25">
      <c r="A153" s="100"/>
      <c r="B153" s="321"/>
      <c r="C153" s="114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1" customHeight="1" x14ac:dyDescent="0.25">
      <c r="A154" s="108"/>
      <c r="B154" s="340"/>
      <c r="C154" s="114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6" customHeight="1" x14ac:dyDescent="0.25">
      <c r="A155" s="172" t="s">
        <v>207</v>
      </c>
      <c r="B155" s="286" t="s">
        <v>208</v>
      </c>
      <c r="C155" s="162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" customHeight="1" x14ac:dyDescent="0.25">
      <c r="A156" s="168"/>
      <c r="B156" s="287"/>
      <c r="C156" s="162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650000000000006" customHeight="1" x14ac:dyDescent="0.25">
      <c r="A157" s="168"/>
      <c r="B157" s="287"/>
      <c r="C157" s="162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25">
      <c r="A158" s="168"/>
      <c r="B158" s="287"/>
      <c r="C158" s="162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1.95" customHeight="1" x14ac:dyDescent="0.25">
      <c r="A159" s="225"/>
      <c r="B159" s="327"/>
      <c r="C159" s="163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85" customHeight="1" x14ac:dyDescent="0.25">
      <c r="A160" s="99" t="s">
        <v>209</v>
      </c>
      <c r="B160" s="339" t="s">
        <v>210</v>
      </c>
      <c r="C160" s="114"/>
      <c r="D160" s="25" t="s">
        <v>29</v>
      </c>
      <c r="E160" s="20">
        <f t="shared" ref="E160:E175" si="47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20306.099999999999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00000000000006" customHeight="1" x14ac:dyDescent="0.25">
      <c r="A161" s="100"/>
      <c r="B161" s="281"/>
      <c r="C161" s="114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" customHeight="1" x14ac:dyDescent="0.25">
      <c r="A162" s="100"/>
      <c r="B162" s="281"/>
      <c r="C162" s="114"/>
      <c r="D162" s="19" t="s">
        <v>18</v>
      </c>
      <c r="E162" s="20">
        <f t="shared" si="47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" customHeight="1" x14ac:dyDescent="0.25">
      <c r="A163" s="100"/>
      <c r="B163" s="281"/>
      <c r="C163" s="114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08"/>
      <c r="B164" s="336"/>
      <c r="C164" s="114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" customHeight="1" x14ac:dyDescent="0.25">
      <c r="A165" s="99" t="s">
        <v>218</v>
      </c>
      <c r="B165" s="358" t="s">
        <v>222</v>
      </c>
      <c r="C165" s="114"/>
      <c r="D165" s="25" t="s">
        <v>29</v>
      </c>
      <c r="E165" s="20">
        <f t="shared" si="47"/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5726.3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7" customHeight="1" x14ac:dyDescent="0.25">
      <c r="A166" s="100"/>
      <c r="B166" s="250"/>
      <c r="C166" s="114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" customHeight="1" x14ac:dyDescent="0.25">
      <c r="A167" s="100"/>
      <c r="B167" s="250"/>
      <c r="C167" s="114"/>
      <c r="D167" s="19" t="s">
        <v>18</v>
      </c>
      <c r="E167" s="20">
        <f t="shared" si="47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65" customHeight="1" x14ac:dyDescent="0.25">
      <c r="A168" s="100"/>
      <c r="B168" s="250"/>
      <c r="C168" s="114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5" customHeight="1" x14ac:dyDescent="0.25">
      <c r="A169" s="108"/>
      <c r="B169" s="251"/>
      <c r="C169" s="114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" customHeight="1" x14ac:dyDescent="0.25">
      <c r="A170" s="99" t="s">
        <v>219</v>
      </c>
      <c r="B170" s="252" t="s">
        <v>224</v>
      </c>
      <c r="C170" s="114"/>
      <c r="D170" s="19" t="s">
        <v>29</v>
      </c>
      <c r="E170" s="20">
        <f t="shared" si="47"/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1841.3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" customHeight="1" x14ac:dyDescent="0.25">
      <c r="A171" s="100"/>
      <c r="B171" s="250"/>
      <c r="C171" s="114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" customHeight="1" x14ac:dyDescent="0.25">
      <c r="A172" s="100"/>
      <c r="B172" s="250"/>
      <c r="C172" s="114"/>
      <c r="D172" s="19" t="s">
        <v>18</v>
      </c>
      <c r="E172" s="20">
        <f t="shared" si="47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" customHeight="1" x14ac:dyDescent="0.25">
      <c r="A173" s="100"/>
      <c r="B173" s="250"/>
      <c r="C173" s="114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" customHeight="1" x14ac:dyDescent="0.25">
      <c r="A174" s="108"/>
      <c r="B174" s="251"/>
      <c r="C174" s="114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" customHeight="1" x14ac:dyDescent="0.25">
      <c r="A175" s="146" t="s">
        <v>56</v>
      </c>
      <c r="B175" s="149" t="s">
        <v>156</v>
      </c>
      <c r="C175" s="40"/>
      <c r="D175" s="41" t="s">
        <v>4</v>
      </c>
      <c r="E175" s="42">
        <f t="shared" si="47"/>
        <v>1957784.0000000002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65195.600000000006</v>
      </c>
      <c r="P175" s="18">
        <f>P178+P177</f>
        <v>16639.2</v>
      </c>
      <c r="Q175" s="18">
        <f>Q178+Q177</f>
        <v>2127.6</v>
      </c>
      <c r="R175" s="86"/>
      <c r="S175" s="86"/>
      <c r="T175" s="2"/>
      <c r="U175" s="2"/>
      <c r="AZ175" s="2"/>
    </row>
    <row r="176" spans="1:52" ht="24.95" customHeight="1" x14ac:dyDescent="0.25">
      <c r="A176" s="147"/>
      <c r="B176" s="150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3"/>
      <c r="S176" s="83"/>
      <c r="T176" s="83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" customHeight="1" x14ac:dyDescent="0.25">
      <c r="A177" s="220"/>
      <c r="B177" s="222"/>
      <c r="C177" s="44"/>
      <c r="D177" s="19" t="s">
        <v>18</v>
      </c>
      <c r="E177" s="20">
        <f t="shared" si="51"/>
        <v>1356078.2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47841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25">
      <c r="A178" s="221"/>
      <c r="B178" s="223"/>
      <c r="C178" s="44"/>
      <c r="D178" s="25" t="s">
        <v>19</v>
      </c>
      <c r="E178" s="26">
        <f t="shared" si="51"/>
        <v>597958.60000000009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17354.600000000002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" customHeight="1" x14ac:dyDescent="0.25">
      <c r="A179" s="147"/>
      <c r="B179" s="150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7" customHeight="1" x14ac:dyDescent="0.25">
      <c r="A180" s="147"/>
      <c r="B180" s="150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25">
      <c r="A181" s="148"/>
      <c r="B181" s="151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323" t="s">
        <v>57</v>
      </c>
      <c r="B182" s="297" t="s">
        <v>35</v>
      </c>
      <c r="C182" s="264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323"/>
      <c r="B183" s="297"/>
      <c r="C183" s="298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323"/>
      <c r="B184" s="297"/>
      <c r="C184" s="298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323"/>
      <c r="B185" s="297"/>
      <c r="C185" s="298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306"/>
      <c r="B186" s="306"/>
      <c r="C186" s="299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48" t="s">
        <v>58</v>
      </c>
      <c r="B187" s="286" t="s">
        <v>59</v>
      </c>
      <c r="C187" s="264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323"/>
      <c r="B188" s="297"/>
      <c r="C188" s="298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323"/>
      <c r="B189" s="297"/>
      <c r="C189" s="298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323"/>
      <c r="B190" s="297"/>
      <c r="C190" s="298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97"/>
      <c r="B191" s="297"/>
      <c r="C191" s="299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30" t="s">
        <v>57</v>
      </c>
      <c r="B192" s="304" t="s">
        <v>60</v>
      </c>
      <c r="C192" s="270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65" customHeight="1" x14ac:dyDescent="0.25">
      <c r="A193" s="99"/>
      <c r="B193" s="250"/>
      <c r="C193" s="295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65" customHeight="1" x14ac:dyDescent="0.25">
      <c r="A194" s="99"/>
      <c r="B194" s="250"/>
      <c r="C194" s="295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" customHeight="1" x14ac:dyDescent="0.25">
      <c r="A195" s="99"/>
      <c r="B195" s="109"/>
      <c r="C195" s="295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33"/>
      <c r="B196" s="110"/>
      <c r="C196" s="296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76" t="s">
        <v>61</v>
      </c>
      <c r="B197" s="317" t="s">
        <v>62</v>
      </c>
      <c r="C197" s="264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76"/>
      <c r="B198" s="278"/>
      <c r="C198" s="298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76"/>
      <c r="B199" s="278"/>
      <c r="C199" s="298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" hidden="1" customHeight="1" x14ac:dyDescent="0.25">
      <c r="A200" s="276"/>
      <c r="B200" s="278"/>
      <c r="C200" s="298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77"/>
      <c r="B201" s="278"/>
      <c r="C201" s="299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" customHeight="1" x14ac:dyDescent="0.25">
      <c r="A202" s="166" t="s">
        <v>58</v>
      </c>
      <c r="B202" s="337" t="s">
        <v>63</v>
      </c>
      <c r="C202" s="270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85" customHeight="1" x14ac:dyDescent="0.25">
      <c r="A203" s="169"/>
      <c r="B203" s="338"/>
      <c r="C203" s="295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7" customHeight="1" x14ac:dyDescent="0.25">
      <c r="A204" s="169"/>
      <c r="B204" s="175"/>
      <c r="C204" s="295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7" customHeight="1" x14ac:dyDescent="0.25">
      <c r="A205" s="169"/>
      <c r="B205" s="175"/>
      <c r="C205" s="295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00000000000006" customHeight="1" x14ac:dyDescent="0.25">
      <c r="A206" s="169"/>
      <c r="B206" s="175"/>
      <c r="C206" s="295"/>
      <c r="D206" s="46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.1" customHeight="1" x14ac:dyDescent="0.25">
      <c r="A207" s="169"/>
      <c r="B207" s="175"/>
      <c r="C207" s="296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25">
      <c r="A208" s="169"/>
      <c r="B208" s="176" t="s">
        <v>64</v>
      </c>
      <c r="C208" s="114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8.1" customHeight="1" x14ac:dyDescent="0.25">
      <c r="A209" s="169"/>
      <c r="B209" s="177"/>
      <c r="C209" s="115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65" customHeight="1" x14ac:dyDescent="0.25">
      <c r="A210" s="169"/>
      <c r="B210" s="176"/>
      <c r="C210" s="114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169"/>
      <c r="B211" s="332" t="s">
        <v>65</v>
      </c>
      <c r="C211" s="114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25">
      <c r="A212" s="169"/>
      <c r="B212" s="333"/>
      <c r="C212" s="115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" customHeight="1" x14ac:dyDescent="0.25">
      <c r="A213" s="171"/>
      <c r="B213" s="334"/>
      <c r="C213" s="115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72" t="s">
        <v>67</v>
      </c>
      <c r="B214" s="286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0"/>
      <c r="B215" s="287"/>
      <c r="C215" s="115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85" customHeight="1" x14ac:dyDescent="0.25">
      <c r="A216" s="100"/>
      <c r="B216" s="287"/>
      <c r="C216" s="114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9" customHeight="1" x14ac:dyDescent="0.25">
      <c r="A217" s="100"/>
      <c r="B217" s="287"/>
      <c r="C217" s="115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099999999999994" customHeight="1" x14ac:dyDescent="0.25">
      <c r="A218" s="211"/>
      <c r="B218" s="208"/>
      <c r="C218" s="217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" customHeight="1" x14ac:dyDescent="0.25">
      <c r="A219" s="170"/>
      <c r="B219" s="225"/>
      <c r="C219" s="218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7" customHeight="1" x14ac:dyDescent="0.25">
      <c r="A220" s="248" t="s">
        <v>69</v>
      </c>
      <c r="B220" s="259" t="s">
        <v>70</v>
      </c>
      <c r="C220" s="270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25">
      <c r="A221" s="249"/>
      <c r="B221" s="249"/>
      <c r="C221" s="295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7" customHeight="1" x14ac:dyDescent="0.25">
      <c r="A222" s="249"/>
      <c r="B222" s="249"/>
      <c r="C222" s="295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99"/>
      <c r="B223" s="95"/>
      <c r="C223" s="295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25">
      <c r="A224" s="24"/>
      <c r="B224" s="140"/>
      <c r="C224" s="296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25">
      <c r="A225" s="323" t="s">
        <v>71</v>
      </c>
      <c r="B225" s="335" t="s">
        <v>213</v>
      </c>
      <c r="C225" s="47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25">
      <c r="A226" s="323"/>
      <c r="B226" s="281"/>
      <c r="C226" s="117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323"/>
      <c r="B227" s="281"/>
      <c r="C227" s="117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" customHeight="1" x14ac:dyDescent="0.25">
      <c r="A228" s="323"/>
      <c r="B228" s="281"/>
      <c r="C228" s="117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306"/>
      <c r="B229" s="336"/>
      <c r="C229" s="118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320" t="s">
        <v>72</v>
      </c>
      <c r="B230" s="331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263"/>
      <c r="B231" s="250"/>
      <c r="C231" s="114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65" customHeight="1" x14ac:dyDescent="0.25">
      <c r="A232" s="263"/>
      <c r="B232" s="250"/>
      <c r="C232" s="114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263"/>
      <c r="B233" s="250"/>
      <c r="C233" s="115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25">
      <c r="A234" s="23"/>
      <c r="B234" s="109"/>
      <c r="C234" s="48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25">
      <c r="A235" s="130" t="s">
        <v>73</v>
      </c>
      <c r="B235" s="252" t="s">
        <v>74</v>
      </c>
      <c r="C235" s="270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25">
      <c r="A236" s="99"/>
      <c r="B236" s="253"/>
      <c r="C236" s="271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99"/>
      <c r="B237" s="128"/>
      <c r="C237" s="271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99"/>
      <c r="B238" s="128"/>
      <c r="C238" s="271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29"/>
      <c r="C239" s="272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" customHeight="1" x14ac:dyDescent="0.25">
      <c r="A240" s="132" t="s">
        <v>122</v>
      </c>
      <c r="B240" s="252" t="s">
        <v>123</v>
      </c>
      <c r="C240" s="270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85" customHeight="1" x14ac:dyDescent="0.25">
      <c r="A241" s="131"/>
      <c r="B241" s="253"/>
      <c r="C241" s="271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25">
      <c r="A242" s="131"/>
      <c r="B242" s="253"/>
      <c r="C242" s="271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85" customHeight="1" x14ac:dyDescent="0.25">
      <c r="A243" s="131"/>
      <c r="B243" s="253"/>
      <c r="C243" s="271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33"/>
      <c r="B244" s="254"/>
      <c r="C244" s="272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25">
      <c r="A245" s="224" t="s">
        <v>125</v>
      </c>
      <c r="B245" s="286" t="s">
        <v>223</v>
      </c>
      <c r="C245" s="49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210"/>
      <c r="B246" s="287"/>
      <c r="C246" s="214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" customHeight="1" x14ac:dyDescent="0.25">
      <c r="A247" s="210"/>
      <c r="B247" s="287"/>
      <c r="C247" s="214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" customHeight="1" x14ac:dyDescent="0.25">
      <c r="A248" s="50"/>
      <c r="B248" s="327"/>
      <c r="C248" s="215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35" customHeight="1" x14ac:dyDescent="0.25">
      <c r="A249" s="99"/>
      <c r="B249" s="111"/>
      <c r="C249" s="103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" customHeight="1" x14ac:dyDescent="0.25">
      <c r="A250" s="172"/>
      <c r="B250" s="165"/>
      <c r="C250" s="104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328" t="s">
        <v>132</v>
      </c>
      <c r="B251" s="330" t="s">
        <v>133</v>
      </c>
      <c r="C251" s="97"/>
      <c r="D251" s="19" t="s">
        <v>29</v>
      </c>
      <c r="E251" s="20">
        <f t="shared" si="60"/>
        <v>497175.5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43679.5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329"/>
      <c r="B252" s="284"/>
      <c r="C252" s="104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5" customHeight="1" x14ac:dyDescent="0.25">
      <c r="A253" s="70"/>
      <c r="B253" s="169"/>
      <c r="C253" s="104"/>
      <c r="D253" s="25" t="s">
        <v>18</v>
      </c>
      <c r="E253" s="26">
        <f t="shared" si="60"/>
        <v>467095.5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2500+36212.3-2500+0.1+4754.4</f>
        <v>40966.800000000003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85" customHeight="1" x14ac:dyDescent="0.25">
      <c r="A254" s="172"/>
      <c r="B254" s="169"/>
      <c r="C254" s="104"/>
      <c r="D254" s="19" t="s">
        <v>19</v>
      </c>
      <c r="E254" s="20">
        <f t="shared" si="60"/>
        <v>30080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28">
        <f>150+2321-159.6+303.5+97.8</f>
        <v>2712.7000000000003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71"/>
      <c r="C255" s="104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00000000000001" customHeight="1" x14ac:dyDescent="0.25">
      <c r="A256" s="323" t="s">
        <v>148</v>
      </c>
      <c r="B256" s="278" t="s">
        <v>161</v>
      </c>
      <c r="C256" s="101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15" customHeight="1" x14ac:dyDescent="0.25">
      <c r="A257" s="323"/>
      <c r="B257" s="322"/>
      <c r="C257" s="101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323"/>
      <c r="B258" s="322"/>
      <c r="C258" s="101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25">
      <c r="A259" s="323"/>
      <c r="B259" s="322"/>
      <c r="C259" s="101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25">
      <c r="A260" s="297"/>
      <c r="B260" s="128"/>
      <c r="C260" s="102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30" t="s">
        <v>149</v>
      </c>
      <c r="B261" s="252" t="s">
        <v>150</v>
      </c>
      <c r="C261" s="103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1"/>
      <c r="B262" s="250"/>
      <c r="C262" s="104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65" customHeight="1" x14ac:dyDescent="0.25">
      <c r="A263" s="99"/>
      <c r="B263" s="128"/>
      <c r="C263" s="103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" customHeight="1" x14ac:dyDescent="0.25">
      <c r="A264" s="99"/>
      <c r="B264" s="128"/>
      <c r="C264" s="103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29"/>
      <c r="C265" s="104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00000000000001" hidden="1" customHeight="1" x14ac:dyDescent="0.25">
      <c r="A266" s="323" t="s">
        <v>159</v>
      </c>
      <c r="B266" s="278" t="s">
        <v>160</v>
      </c>
      <c r="C266" s="101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00000000000001" hidden="1" customHeight="1" x14ac:dyDescent="0.25">
      <c r="A267" s="323"/>
      <c r="B267" s="324"/>
      <c r="C267" s="101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00000000000001" hidden="1" customHeight="1" x14ac:dyDescent="0.25">
      <c r="A268" s="323"/>
      <c r="B268" s="324"/>
      <c r="C268" s="101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00000000000001" hidden="1" customHeight="1" x14ac:dyDescent="0.25">
      <c r="A269" s="323"/>
      <c r="B269" s="324"/>
      <c r="C269" s="101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97"/>
      <c r="B270" s="324"/>
      <c r="C270" s="101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248" t="s">
        <v>159</v>
      </c>
      <c r="B271" s="252" t="s">
        <v>195</v>
      </c>
      <c r="C271" s="101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5" hidden="1" customHeight="1" x14ac:dyDescent="0.25">
      <c r="A272" s="323"/>
      <c r="B272" s="253"/>
      <c r="C272" s="101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323"/>
      <c r="B273" s="253"/>
      <c r="C273" s="101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323"/>
      <c r="B274" s="253"/>
      <c r="C274" s="101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" hidden="1" customHeight="1" x14ac:dyDescent="0.25">
      <c r="A275" s="306"/>
      <c r="B275" s="254"/>
      <c r="C275" s="102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248" t="s">
        <v>188</v>
      </c>
      <c r="B276" s="252" t="s">
        <v>189</v>
      </c>
      <c r="C276" s="103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75" customHeight="1" x14ac:dyDescent="0.25">
      <c r="A277" s="323"/>
      <c r="B277" s="322"/>
      <c r="C277" s="103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" customHeight="1" x14ac:dyDescent="0.25">
      <c r="A278" s="323"/>
      <c r="B278" s="322"/>
      <c r="C278" s="103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323"/>
      <c r="B279" s="322"/>
      <c r="C279" s="103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127.6+0.1-0.1</f>
        <v>127.6</v>
      </c>
      <c r="P279" s="21">
        <f>127.6+0.1-0.1</f>
        <v>127.6</v>
      </c>
      <c r="Q279" s="21">
        <f>127.6+0.1-0.1</f>
        <v>127.6</v>
      </c>
      <c r="R279" s="38"/>
      <c r="S279" s="38"/>
      <c r="T279" s="2">
        <v>127.7</v>
      </c>
      <c r="U279" s="2"/>
    </row>
    <row r="280" spans="1:21" ht="31.9" customHeight="1" x14ac:dyDescent="0.25">
      <c r="A280" s="306"/>
      <c r="B280" s="129"/>
      <c r="C280" s="103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248" t="s">
        <v>191</v>
      </c>
      <c r="B281" s="252" t="s">
        <v>192</v>
      </c>
      <c r="C281" s="214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" customHeight="1" x14ac:dyDescent="0.25">
      <c r="A282" s="323"/>
      <c r="B282" s="322"/>
      <c r="C282" s="214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" customHeight="1" x14ac:dyDescent="0.25">
      <c r="A283" s="323"/>
      <c r="B283" s="322"/>
      <c r="C283" s="214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" customHeight="1" x14ac:dyDescent="0.25">
      <c r="A284" s="323"/>
      <c r="B284" s="322"/>
      <c r="C284" s="214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25">
      <c r="A285" s="306"/>
      <c r="B285" s="227"/>
      <c r="C285" s="215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248" t="s">
        <v>198</v>
      </c>
      <c r="B286" s="252" t="s">
        <v>199</v>
      </c>
      <c r="C286" s="49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85" customHeight="1" x14ac:dyDescent="0.25">
      <c r="A287" s="323"/>
      <c r="B287" s="253"/>
      <c r="C287" s="103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323"/>
      <c r="B288" s="253"/>
      <c r="C288" s="103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25">
      <c r="A289" s="323"/>
      <c r="B289" s="253"/>
      <c r="C289" s="103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25">
      <c r="A290" s="306"/>
      <c r="B290" s="129"/>
      <c r="C290" s="104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" customHeight="1" x14ac:dyDescent="0.25">
      <c r="A291" s="309" t="s">
        <v>128</v>
      </c>
      <c r="B291" s="316" t="s">
        <v>131</v>
      </c>
      <c r="C291" s="103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86"/>
      <c r="S291" s="86"/>
      <c r="T291" s="2">
        <v>0</v>
      </c>
      <c r="U291" s="2"/>
    </row>
    <row r="292" spans="1:21" ht="28.15" customHeight="1" x14ac:dyDescent="0.25">
      <c r="A292" s="287"/>
      <c r="B292" s="253"/>
      <c r="C292" s="104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65" customHeight="1" x14ac:dyDescent="0.25">
      <c r="A293" s="287"/>
      <c r="B293" s="253"/>
      <c r="C293" s="103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" customHeight="1" x14ac:dyDescent="0.25">
      <c r="A294" s="287"/>
      <c r="B294" s="253"/>
      <c r="C294" s="103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9" customHeight="1" x14ac:dyDescent="0.25">
      <c r="A295" s="327"/>
      <c r="B295" s="254"/>
      <c r="C295" s="103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75" customHeight="1" x14ac:dyDescent="0.25">
      <c r="A296" s="323" t="s">
        <v>129</v>
      </c>
      <c r="B296" s="252" t="s">
        <v>130</v>
      </c>
      <c r="C296" s="101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" customHeight="1" x14ac:dyDescent="0.25">
      <c r="A297" s="249"/>
      <c r="B297" s="324"/>
      <c r="C297" s="101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249"/>
      <c r="B298" s="324"/>
      <c r="C298" s="102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249"/>
      <c r="B299" s="324"/>
      <c r="C299" s="101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25">
      <c r="A300" s="294"/>
      <c r="B300" s="325"/>
      <c r="C300" s="102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00000000000001" customHeight="1" x14ac:dyDescent="0.25">
      <c r="A301" s="279" t="s">
        <v>142</v>
      </c>
      <c r="B301" s="311" t="s">
        <v>143</v>
      </c>
      <c r="C301" s="49"/>
      <c r="D301" s="16" t="s">
        <v>29</v>
      </c>
      <c r="E301" s="18">
        <f>E306</f>
        <v>3000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0</v>
      </c>
      <c r="P301" s="18">
        <f t="shared" si="81"/>
        <v>0</v>
      </c>
      <c r="Q301" s="18">
        <f t="shared" si="81"/>
        <v>0</v>
      </c>
      <c r="R301" s="86"/>
      <c r="S301" s="86"/>
      <c r="T301" s="2">
        <v>1500</v>
      </c>
      <c r="U301" s="2"/>
    </row>
    <row r="302" spans="1:21" ht="33.4" customHeight="1" x14ac:dyDescent="0.25">
      <c r="A302" s="326"/>
      <c r="B302" s="287"/>
      <c r="C302" s="104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" customHeight="1" x14ac:dyDescent="0.25">
      <c r="A303" s="326"/>
      <c r="B303" s="287"/>
      <c r="C303" s="103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25">
      <c r="A304" s="85"/>
      <c r="B304" s="123"/>
      <c r="C304" s="104"/>
      <c r="D304" s="19" t="s">
        <v>19</v>
      </c>
      <c r="E304" s="21">
        <f>E309</f>
        <v>3000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2"/>
      <c r="B305" s="124"/>
      <c r="C305" s="104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" customHeight="1" x14ac:dyDescent="0.25">
      <c r="A306" s="323" t="s">
        <v>144</v>
      </c>
      <c r="B306" s="252" t="s">
        <v>145</v>
      </c>
      <c r="C306" s="49"/>
      <c r="D306" s="19" t="s">
        <v>29</v>
      </c>
      <c r="E306" s="20">
        <f t="shared" ref="E306:E318" si="82">SUM(F306:Q306)</f>
        <v>3000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85" customHeight="1" x14ac:dyDescent="0.25">
      <c r="A307" s="249"/>
      <c r="B307" s="322"/>
      <c r="C307" s="104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202"/>
      <c r="B308" s="322"/>
      <c r="C308" s="104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202"/>
      <c r="B309" s="201"/>
      <c r="C309" s="103"/>
      <c r="D309" s="25" t="s">
        <v>19</v>
      </c>
      <c r="E309" s="20">
        <f t="shared" si="82"/>
        <v>3000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f>1000-1000</f>
        <v>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" customHeight="1" x14ac:dyDescent="0.25">
      <c r="A310" s="110"/>
      <c r="B310" s="129"/>
      <c r="C310" s="104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25">
      <c r="A311" s="146" t="s">
        <v>153</v>
      </c>
      <c r="B311" s="143" t="s">
        <v>179</v>
      </c>
      <c r="C311" s="53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86"/>
      <c r="S311" s="86"/>
      <c r="T311" s="2"/>
      <c r="U311" s="2"/>
      <c r="AZ311" s="2"/>
    </row>
    <row r="312" spans="1:52" ht="32.1" customHeight="1" x14ac:dyDescent="0.25">
      <c r="A312" s="145"/>
      <c r="B312" s="144"/>
      <c r="C312" s="102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85" customHeight="1" x14ac:dyDescent="0.25">
      <c r="A313" s="145"/>
      <c r="B313" s="154"/>
      <c r="C313" s="101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25">
      <c r="A314" s="208"/>
      <c r="B314" s="226"/>
      <c r="C314" s="212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225"/>
      <c r="B315" s="227"/>
      <c r="C315" s="213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25">
      <c r="A316" s="145"/>
      <c r="B316" s="154"/>
      <c r="C316" s="101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9" customHeight="1" x14ac:dyDescent="0.25">
      <c r="A317" s="157"/>
      <c r="B317" s="158"/>
      <c r="C317" s="102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" customHeight="1" x14ac:dyDescent="0.25">
      <c r="A318" s="320" t="s">
        <v>154</v>
      </c>
      <c r="B318" s="252" t="str">
        <f>[1]финансирование!$B$265</f>
        <v>Создание новых мест в общеобразовательных организациях</v>
      </c>
      <c r="C318" s="49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00000000000003" customHeight="1" x14ac:dyDescent="0.25">
      <c r="A319" s="263"/>
      <c r="B319" s="250"/>
      <c r="C319" s="104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" customHeight="1" x14ac:dyDescent="0.25">
      <c r="A320" s="71"/>
      <c r="B320" s="158"/>
      <c r="C320" s="104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599999999999994" customHeight="1" x14ac:dyDescent="0.25">
      <c r="A321" s="71"/>
      <c r="B321" s="158"/>
      <c r="C321" s="103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" customHeight="1" x14ac:dyDescent="0.25">
      <c r="A322" s="71"/>
      <c r="B322" s="158"/>
      <c r="C322" s="103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25">
      <c r="A323" s="71"/>
      <c r="B323" s="158"/>
      <c r="C323" s="103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" customHeight="1" x14ac:dyDescent="0.25">
      <c r="A324" s="34"/>
      <c r="B324" s="159"/>
      <c r="C324" s="103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" customHeight="1" x14ac:dyDescent="0.25">
      <c r="A325" s="262" t="s">
        <v>196</v>
      </c>
      <c r="B325" s="278" t="s">
        <v>204</v>
      </c>
      <c r="C325" s="103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25">
      <c r="A326" s="263"/>
      <c r="B326" s="278"/>
      <c r="C326" s="103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" customHeight="1" x14ac:dyDescent="0.25">
      <c r="A327" s="71"/>
      <c r="B327" s="128"/>
      <c r="C327" s="103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" customHeight="1" x14ac:dyDescent="0.25">
      <c r="A328" s="71"/>
      <c r="B328" s="128"/>
      <c r="C328" s="103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" customHeight="1" x14ac:dyDescent="0.25">
      <c r="A329" s="34"/>
      <c r="B329" s="129"/>
      <c r="C329" s="104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" customHeight="1" x14ac:dyDescent="0.25">
      <c r="A330" s="262" t="s">
        <v>227</v>
      </c>
      <c r="B330" s="252" t="s">
        <v>203</v>
      </c>
      <c r="C330" s="191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25">
      <c r="A331" s="263"/>
      <c r="B331" s="322"/>
      <c r="C331" s="191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9.1" customHeight="1" x14ac:dyDescent="0.25">
      <c r="A332" s="71"/>
      <c r="B332" s="322"/>
      <c r="C332" s="191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75" customHeight="1" x14ac:dyDescent="0.25">
      <c r="A333" s="71"/>
      <c r="B333" s="193"/>
      <c r="C333" s="191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" customHeight="1" x14ac:dyDescent="0.25">
      <c r="A334" s="34"/>
      <c r="B334" s="192"/>
      <c r="C334" s="191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4" customHeight="1" x14ac:dyDescent="0.25">
      <c r="A335" s="142" t="s">
        <v>220</v>
      </c>
      <c r="B335" s="311" t="s">
        <v>226</v>
      </c>
      <c r="C335" s="103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" customHeight="1" x14ac:dyDescent="0.25">
      <c r="A336" s="71"/>
      <c r="B336" s="253"/>
      <c r="C336" s="103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" customHeight="1" x14ac:dyDescent="0.25">
      <c r="A337" s="71"/>
      <c r="B337" s="253"/>
      <c r="C337" s="103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" customHeight="1" x14ac:dyDescent="0.25">
      <c r="A338" s="34"/>
      <c r="B338" s="227"/>
      <c r="C338" s="215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" customHeight="1" x14ac:dyDescent="0.25">
      <c r="A339" s="34"/>
      <c r="B339" s="129"/>
      <c r="C339" s="103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25">
      <c r="A340" s="286" t="s">
        <v>225</v>
      </c>
      <c r="B340" s="286" t="s">
        <v>221</v>
      </c>
      <c r="C340" s="103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" customHeight="1" x14ac:dyDescent="0.25">
      <c r="A341" s="297"/>
      <c r="B341" s="297"/>
      <c r="C341" s="103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9" customHeight="1" x14ac:dyDescent="0.25">
      <c r="A342" s="297"/>
      <c r="B342" s="297"/>
      <c r="C342" s="103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297"/>
      <c r="B343" s="297"/>
      <c r="C343" s="104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30" customHeight="1" x14ac:dyDescent="0.25">
      <c r="A344" s="306"/>
      <c r="B344" s="306"/>
      <c r="C344" s="103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85" customHeight="1" x14ac:dyDescent="0.25">
      <c r="A345" s="85" t="s">
        <v>76</v>
      </c>
      <c r="B345" s="312" t="s">
        <v>77</v>
      </c>
      <c r="C345" s="305" t="s">
        <v>16</v>
      </c>
      <c r="D345" s="16" t="s">
        <v>4</v>
      </c>
      <c r="E345" s="17">
        <f>SUM(E346:E348)</f>
        <v>902883.6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94092.999999999985</v>
      </c>
      <c r="P345" s="18">
        <f>SUM(P346:P348)</f>
        <v>96516.799999999988</v>
      </c>
      <c r="Q345" s="18">
        <f>SUM(Q346:Q348)</f>
        <v>96568.7</v>
      </c>
      <c r="R345" s="86"/>
      <c r="S345" s="86"/>
      <c r="T345" s="2">
        <v>100635.4</v>
      </c>
      <c r="U345" s="2"/>
      <c r="AZ345" s="2"/>
    </row>
    <row r="346" spans="1:52" ht="30.4" customHeight="1" x14ac:dyDescent="0.25">
      <c r="A346" s="54"/>
      <c r="B346" s="287"/>
      <c r="C346" s="295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75" customHeight="1" x14ac:dyDescent="0.25">
      <c r="A347" s="54"/>
      <c r="B347" s="287"/>
      <c r="C347" s="295"/>
      <c r="D347" s="19" t="s">
        <v>18</v>
      </c>
      <c r="E347" s="20">
        <f t="shared" si="95"/>
        <v>845210.1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90864.599999999991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" customHeight="1" x14ac:dyDescent="0.25">
      <c r="A348" s="54"/>
      <c r="B348" s="287"/>
      <c r="C348" s="295"/>
      <c r="D348" s="19" t="s">
        <v>19</v>
      </c>
      <c r="E348" s="20">
        <f t="shared" si="95"/>
        <v>57673.5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3228.3999999999996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25">
      <c r="A349" s="54"/>
      <c r="B349" s="287"/>
      <c r="C349" s="296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279" t="s">
        <v>127</v>
      </c>
      <c r="B350" s="311" t="s">
        <v>78</v>
      </c>
      <c r="C350" s="32"/>
      <c r="D350" s="16" t="s">
        <v>4</v>
      </c>
      <c r="E350" s="17">
        <f t="shared" si="95"/>
        <v>765850.2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86"/>
      <c r="S350" s="86"/>
      <c r="T350" s="2"/>
      <c r="U350" s="2"/>
      <c r="AZ350" s="2"/>
    </row>
    <row r="351" spans="1:52" ht="22.9" customHeight="1" x14ac:dyDescent="0.25">
      <c r="A351" s="263"/>
      <c r="B351" s="249"/>
      <c r="C351" s="115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5" customHeight="1" x14ac:dyDescent="0.25">
      <c r="A352" s="263"/>
      <c r="B352" s="249"/>
      <c r="C352" s="48"/>
      <c r="D352" s="19" t="s">
        <v>18</v>
      </c>
      <c r="E352" s="20">
        <f>SUM(F352:Q352)</f>
        <v>765850.2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82079.799999999988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" customHeight="1" x14ac:dyDescent="0.25">
      <c r="A353" s="100"/>
      <c r="B353" s="113"/>
      <c r="C353" s="114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65" customHeight="1" x14ac:dyDescent="0.25">
      <c r="A354" s="127"/>
      <c r="B354" s="127"/>
      <c r="C354" s="115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25">
      <c r="A355" s="99" t="s">
        <v>79</v>
      </c>
      <c r="B355" s="307" t="s">
        <v>182</v>
      </c>
      <c r="C355" s="270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0"/>
      <c r="B356" s="250"/>
      <c r="C356" s="288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" customHeight="1" x14ac:dyDescent="0.25">
      <c r="A357" s="100"/>
      <c r="B357" s="250"/>
      <c r="C357" s="288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5" customHeight="1" x14ac:dyDescent="0.25">
      <c r="A358" s="100"/>
      <c r="B358" s="250"/>
      <c r="C358" s="288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25">
      <c r="A359" s="127"/>
      <c r="B359" s="251"/>
      <c r="C359" s="289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75" customHeight="1" x14ac:dyDescent="0.25">
      <c r="A360" s="130" t="s">
        <v>81</v>
      </c>
      <c r="B360" s="319" t="s">
        <v>174</v>
      </c>
      <c r="C360" s="270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65" customHeight="1" x14ac:dyDescent="0.25">
      <c r="A361" s="23"/>
      <c r="B361" s="250"/>
      <c r="C361" s="295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50"/>
      <c r="C362" s="295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85" customHeight="1" x14ac:dyDescent="0.25">
      <c r="A363" s="23"/>
      <c r="B363" s="250"/>
      <c r="C363" s="295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" customHeight="1" x14ac:dyDescent="0.25">
      <c r="A364" s="24"/>
      <c r="B364" s="110"/>
      <c r="C364" s="296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30" t="s">
        <v>82</v>
      </c>
      <c r="B365" s="319" t="s">
        <v>175</v>
      </c>
      <c r="C365" s="270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99"/>
      <c r="B366" s="250"/>
      <c r="C366" s="295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9" customHeight="1" x14ac:dyDescent="0.25">
      <c r="A367" s="99"/>
      <c r="B367" s="250"/>
      <c r="C367" s="295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" customHeight="1" x14ac:dyDescent="0.25">
      <c r="A368" s="219"/>
      <c r="B368" s="251"/>
      <c r="C368" s="295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65" customHeight="1" x14ac:dyDescent="0.25">
      <c r="A369" s="23"/>
      <c r="B369" s="160"/>
      <c r="C369" s="296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25">
      <c r="A370" s="167" t="s">
        <v>83</v>
      </c>
      <c r="B370" s="319" t="s">
        <v>176</v>
      </c>
      <c r="C370" s="270" t="s">
        <v>80</v>
      </c>
      <c r="D370" s="19" t="s">
        <v>29</v>
      </c>
      <c r="E370" s="20">
        <f t="shared" si="105"/>
        <v>573215.4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25">
      <c r="A371" s="172"/>
      <c r="B371" s="321"/>
      <c r="C371" s="288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172"/>
      <c r="B372" s="321"/>
      <c r="C372" s="288"/>
      <c r="D372" s="19" t="s">
        <v>18</v>
      </c>
      <c r="E372" s="20">
        <f t="shared" si="105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" customHeight="1" x14ac:dyDescent="0.25">
      <c r="A373" s="172"/>
      <c r="B373" s="321"/>
      <c r="C373" s="288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25">
      <c r="A374" s="24"/>
      <c r="B374" s="161"/>
      <c r="C374" s="289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309" t="s">
        <v>84</v>
      </c>
      <c r="B375" s="316" t="s">
        <v>85</v>
      </c>
      <c r="C375" s="55"/>
      <c r="D375" s="16" t="s">
        <v>4</v>
      </c>
      <c r="E375" s="17">
        <f>SUM(G375:Q375)</f>
        <v>131505.40000000002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10211.600000000002</v>
      </c>
      <c r="P375" s="18">
        <f>P380+P385</f>
        <v>10593.6</v>
      </c>
      <c r="Q375" s="18">
        <f>Q380+Q385</f>
        <v>10575.800000000001</v>
      </c>
      <c r="R375" s="86"/>
      <c r="S375" s="86"/>
      <c r="T375" s="2"/>
      <c r="U375" s="2"/>
    </row>
    <row r="376" spans="1:21" ht="30.75" customHeight="1" x14ac:dyDescent="0.25">
      <c r="A376" s="249"/>
      <c r="B376" s="281"/>
      <c r="C376" s="56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249"/>
      <c r="B377" s="281"/>
      <c r="C377" s="56"/>
      <c r="D377" s="19" t="s">
        <v>18</v>
      </c>
      <c r="E377" s="20">
        <f t="shared" si="109"/>
        <v>79359.899999999994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8784.8000000000011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9" customHeight="1" x14ac:dyDescent="0.25">
      <c r="A378" s="287"/>
      <c r="B378" s="250"/>
      <c r="C378" s="57"/>
      <c r="D378" s="19" t="s">
        <v>19</v>
      </c>
      <c r="E378" s="20">
        <f t="shared" si="109"/>
        <v>52145.500000000007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1426.8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5" customHeight="1" x14ac:dyDescent="0.25">
      <c r="A379" s="287"/>
      <c r="B379" s="250"/>
      <c r="C379" s="57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25">
      <c r="A380" s="229" t="s">
        <v>86</v>
      </c>
      <c r="B380" s="286" t="s">
        <v>87</v>
      </c>
      <c r="C380" s="270" t="s">
        <v>80</v>
      </c>
      <c r="D380" s="19" t="s">
        <v>29</v>
      </c>
      <c r="E380" s="20">
        <f t="shared" si="109"/>
        <v>117475.40000000001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9345.5000000000018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25">
      <c r="A381" s="23"/>
      <c r="B381" s="318"/>
      <c r="C381" s="295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65" customHeight="1" x14ac:dyDescent="0.25">
      <c r="A382" s="23"/>
      <c r="B382" s="318"/>
      <c r="C382" s="295"/>
      <c r="D382" s="19" t="s">
        <v>18</v>
      </c>
      <c r="E382" s="20">
        <f t="shared" si="109"/>
        <v>79359.899999999994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21">
        <f>9063.6-1726.6</f>
        <v>7337</v>
      </c>
      <c r="O382" s="21">
        <f>6915.1+1869.7</f>
        <v>8784.8000000000011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"/>
      <c r="B383" s="318"/>
      <c r="C383" s="295"/>
      <c r="D383" s="19" t="s">
        <v>19</v>
      </c>
      <c r="E383" s="20">
        <f t="shared" si="109"/>
        <v>38115.499999999993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f>441.4+119.3</f>
        <v>560.69999999999993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" customHeight="1" x14ac:dyDescent="0.25">
      <c r="A384" s="24"/>
      <c r="B384" s="127"/>
      <c r="C384" s="296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25">
      <c r="A385" s="206" t="s">
        <v>88</v>
      </c>
      <c r="B385" s="317" t="s">
        <v>89</v>
      </c>
      <c r="C385" s="270" t="s">
        <v>90</v>
      </c>
      <c r="D385" s="19" t="s">
        <v>29</v>
      </c>
      <c r="E385" s="20">
        <f t="shared" si="109"/>
        <v>14030.000000000002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866.1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" customHeight="1" x14ac:dyDescent="0.25">
      <c r="A386" s="205"/>
      <c r="B386" s="250"/>
      <c r="C386" s="295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205"/>
      <c r="B387" s="250"/>
      <c r="C387" s="295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25">
      <c r="A388" s="205"/>
      <c r="B388" s="250"/>
      <c r="C388" s="295"/>
      <c r="D388" s="19" t="s">
        <v>19</v>
      </c>
      <c r="E388" s="20">
        <f>SUM(F388:Q388)</f>
        <v>14030.000000000002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f>566.1+300</f>
        <v>866.1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15" customHeight="1" x14ac:dyDescent="0.25">
      <c r="A389" s="204"/>
      <c r="B389" s="251"/>
      <c r="C389" s="296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76" t="s">
        <v>91</v>
      </c>
      <c r="B390" s="307" t="s">
        <v>42</v>
      </c>
      <c r="C390" s="264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76"/>
      <c r="B391" s="297"/>
      <c r="C391" s="298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76"/>
      <c r="B392" s="297"/>
      <c r="C392" s="298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76"/>
      <c r="B393" s="297"/>
      <c r="C393" s="298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77"/>
      <c r="B394" s="297"/>
      <c r="C394" s="299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25">
      <c r="A395" s="308" t="s">
        <v>92</v>
      </c>
      <c r="B395" s="311" t="s">
        <v>93</v>
      </c>
      <c r="C395" s="58"/>
      <c r="D395" s="16" t="s">
        <v>4</v>
      </c>
      <c r="E395" s="17">
        <f>SUM(G395:Q395)</f>
        <v>5528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1801.6</v>
      </c>
      <c r="P395" s="18">
        <f>P400</f>
        <v>826.8</v>
      </c>
      <c r="Q395" s="18">
        <f>Q400</f>
        <v>814.5</v>
      </c>
      <c r="R395" s="86"/>
      <c r="S395" s="86"/>
      <c r="T395" s="2"/>
      <c r="U395" s="2"/>
    </row>
    <row r="396" spans="1:21" ht="35.65" customHeight="1" x14ac:dyDescent="0.25">
      <c r="A396" s="309"/>
      <c r="B396" s="312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309"/>
      <c r="B397" s="312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309"/>
      <c r="B398" s="312"/>
      <c r="C398" s="59"/>
      <c r="D398" s="19" t="s">
        <v>19</v>
      </c>
      <c r="E398" s="20">
        <f t="shared" ref="E398:E404" si="117">SUM(F398:Q398)</f>
        <v>5528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1801.6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310"/>
      <c r="B399" s="313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25">
      <c r="A400" s="207" t="s">
        <v>94</v>
      </c>
      <c r="B400" s="259" t="s">
        <v>95</v>
      </c>
      <c r="C400" s="264" t="s">
        <v>96</v>
      </c>
      <c r="D400" s="19" t="s">
        <v>29</v>
      </c>
      <c r="E400" s="20">
        <f t="shared" si="117"/>
        <v>5528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1801.6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" customHeight="1" x14ac:dyDescent="0.25">
      <c r="A401" s="216"/>
      <c r="B401" s="250"/>
      <c r="C401" s="298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314"/>
      <c r="B402" s="250"/>
      <c r="C402" s="298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315"/>
      <c r="B403" s="251"/>
      <c r="C403" s="298"/>
      <c r="D403" s="19" t="s">
        <v>19</v>
      </c>
      <c r="E403" s="20">
        <f t="shared" si="117"/>
        <v>5528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21">
        <f>189.4+1050-180.1-0.1</f>
        <v>1059.2000000000003</v>
      </c>
      <c r="O403" s="21">
        <f>701.6+1100</f>
        <v>1801.6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35" customHeight="1" x14ac:dyDescent="0.25">
      <c r="A404" s="133"/>
      <c r="B404" s="152"/>
      <c r="C404" s="299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300" t="s">
        <v>97</v>
      </c>
      <c r="B405" s="302" t="s">
        <v>98</v>
      </c>
      <c r="C405" s="60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301"/>
      <c r="B406" s="303"/>
      <c r="C406" s="61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301"/>
      <c r="B407" s="303"/>
      <c r="C407" s="61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301"/>
      <c r="B408" s="303"/>
      <c r="C408" s="61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19"/>
      <c r="B409" s="120"/>
      <c r="C409" s="61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75" t="s">
        <v>99</v>
      </c>
      <c r="B410" s="304" t="s">
        <v>63</v>
      </c>
      <c r="C410" s="264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76"/>
      <c r="B411" s="278"/>
      <c r="C411" s="298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76"/>
      <c r="B412" s="278"/>
      <c r="C412" s="298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76"/>
      <c r="B413" s="278"/>
      <c r="C413" s="298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77"/>
      <c r="B414" s="278"/>
      <c r="C414" s="299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25">
      <c r="A415" s="146" t="s">
        <v>101</v>
      </c>
      <c r="B415" s="356" t="s">
        <v>152</v>
      </c>
      <c r="C415" s="305" t="s">
        <v>102</v>
      </c>
      <c r="D415" s="16" t="s">
        <v>4</v>
      </c>
      <c r="E415" s="62">
        <f>SUM(G415:Q415)</f>
        <v>1116127.0999999999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136355.29999999999</v>
      </c>
      <c r="P415" s="18">
        <f>SUM(P416:P418)</f>
        <v>142480.9</v>
      </c>
      <c r="Q415" s="18">
        <f>SUM(Q416:Q418)</f>
        <v>149693.79999999999</v>
      </c>
      <c r="R415" s="86"/>
      <c r="S415" s="86"/>
      <c r="T415" s="2"/>
      <c r="U415" s="2"/>
      <c r="AZ415" s="2"/>
    </row>
    <row r="416" spans="1:52" ht="33.4" customHeight="1" x14ac:dyDescent="0.25">
      <c r="A416" s="145"/>
      <c r="B416" s="357"/>
      <c r="C416" s="295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" customHeight="1" x14ac:dyDescent="0.25">
      <c r="A417" s="145"/>
      <c r="B417" s="357"/>
      <c r="C417" s="295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85" customHeight="1" x14ac:dyDescent="0.25">
      <c r="A418" s="145"/>
      <c r="B418" s="357"/>
      <c r="C418" s="295"/>
      <c r="D418" s="19" t="s">
        <v>19</v>
      </c>
      <c r="E418" s="22">
        <f>SUM(F418:Q418)</f>
        <v>1116127.0999999999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136355.29999999999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45"/>
      <c r="B419" s="155"/>
      <c r="C419" s="295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53"/>
      <c r="B420" s="156"/>
      <c r="C420" s="296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25">
      <c r="A421" s="121" t="s">
        <v>103</v>
      </c>
      <c r="B421" s="63" t="s">
        <v>104</v>
      </c>
      <c r="C421" s="58"/>
      <c r="D421" s="16" t="s">
        <v>4</v>
      </c>
      <c r="E421" s="17">
        <f>SUM(G421:Q421)</f>
        <v>1073214.2999999998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128832</v>
      </c>
      <c r="P421" s="18">
        <f>P427+P434</f>
        <v>135351</v>
      </c>
      <c r="Q421" s="18">
        <f>Q427+Q434</f>
        <v>142584</v>
      </c>
      <c r="R421" s="86"/>
      <c r="S421" s="86"/>
      <c r="T421" s="2"/>
      <c r="U421" s="2"/>
    </row>
    <row r="422" spans="1:52" ht="34.9" customHeight="1" x14ac:dyDescent="0.25">
      <c r="A422" s="100"/>
      <c r="B422" s="109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65" customHeight="1" x14ac:dyDescent="0.25">
      <c r="A423" s="100"/>
      <c r="B423" s="109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15" customHeight="1" x14ac:dyDescent="0.25">
      <c r="A424" s="100"/>
      <c r="B424" s="109"/>
      <c r="C424" s="44"/>
      <c r="D424" s="19" t="s">
        <v>19</v>
      </c>
      <c r="E424" s="20">
        <f t="shared" si="127"/>
        <v>1073214.2999999998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128832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00000000000006" customHeight="1" x14ac:dyDescent="0.25">
      <c r="A425" s="100"/>
      <c r="B425" s="109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25">
      <c r="A426" s="122"/>
      <c r="B426" s="140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65" customHeight="1" x14ac:dyDescent="0.25">
      <c r="A427" s="130" t="s">
        <v>105</v>
      </c>
      <c r="B427" s="286" t="s">
        <v>106</v>
      </c>
      <c r="C427" s="270" t="s">
        <v>80</v>
      </c>
      <c r="D427" s="19" t="s">
        <v>29</v>
      </c>
      <c r="E427" s="20">
        <f t="shared" si="127"/>
        <v>339790.7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65" customHeight="1" x14ac:dyDescent="0.25">
      <c r="A428" s="100"/>
      <c r="B428" s="287"/>
      <c r="C428" s="288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100"/>
      <c r="B429" s="287"/>
      <c r="C429" s="288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" customHeight="1" x14ac:dyDescent="0.25">
      <c r="A430" s="100"/>
      <c r="B430" s="111"/>
      <c r="C430" s="288"/>
      <c r="D430" s="19" t="s">
        <v>19</v>
      </c>
      <c r="E430" s="20">
        <f t="shared" si="127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25">
      <c r="A431" s="100"/>
      <c r="B431" s="111"/>
      <c r="C431" s="288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" customHeight="1" x14ac:dyDescent="0.25">
      <c r="A432" s="127"/>
      <c r="B432" s="127"/>
      <c r="C432" s="289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4" t="s">
        <v>107</v>
      </c>
      <c r="B433" s="135" t="s">
        <v>108</v>
      </c>
      <c r="C433" s="112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86"/>
      <c r="S433" s="86"/>
      <c r="T433" s="2"/>
      <c r="U433" s="2"/>
    </row>
    <row r="434" spans="1:21" ht="31.7" customHeight="1" x14ac:dyDescent="0.25">
      <c r="A434" s="290" t="s">
        <v>109</v>
      </c>
      <c r="B434" s="293" t="s">
        <v>110</v>
      </c>
      <c r="C434" s="270" t="s">
        <v>75</v>
      </c>
      <c r="D434" s="19" t="s">
        <v>29</v>
      </c>
      <c r="E434" s="20">
        <f t="shared" ref="E434:E439" si="131">SUM(F434:Q434)</f>
        <v>733423.6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89066.099999999991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291"/>
      <c r="B435" s="249"/>
      <c r="C435" s="295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25">
      <c r="A436" s="291"/>
      <c r="B436" s="249"/>
      <c r="C436" s="295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2" customHeight="1" x14ac:dyDescent="0.25">
      <c r="A437" s="292"/>
      <c r="B437" s="294"/>
      <c r="C437" s="295"/>
      <c r="D437" s="19" t="s">
        <v>19</v>
      </c>
      <c r="E437" s="20">
        <f t="shared" si="131"/>
        <v>733423.6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f>88138.9+200+300+427.2</f>
        <v>89066.099999999991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849999999999994" customHeight="1" x14ac:dyDescent="0.25">
      <c r="A438" s="72"/>
      <c r="B438" s="113"/>
      <c r="C438" s="295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" customHeight="1" x14ac:dyDescent="0.25">
      <c r="A439" s="65"/>
      <c r="B439" s="127"/>
      <c r="C439" s="296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105" t="s">
        <v>111</v>
      </c>
      <c r="B440" s="297" t="s">
        <v>112</v>
      </c>
      <c r="C440" s="264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5"/>
      <c r="B441" s="249"/>
      <c r="C441" s="298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105"/>
      <c r="B442" s="249"/>
      <c r="C442" s="298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06"/>
      <c r="B443" s="249"/>
      <c r="C443" s="298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41"/>
      <c r="B444" s="133"/>
      <c r="C444" s="299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6" t="s">
        <v>114</v>
      </c>
      <c r="B445" s="67" t="s">
        <v>115</v>
      </c>
      <c r="C445" s="117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86"/>
      <c r="S445" s="86"/>
      <c r="T445" s="2"/>
      <c r="U445" s="2"/>
    </row>
    <row r="446" spans="1:21" ht="15" hidden="1" customHeight="1" x14ac:dyDescent="0.25">
      <c r="A446" s="275" t="s">
        <v>116</v>
      </c>
      <c r="B446" s="252" t="s">
        <v>110</v>
      </c>
      <c r="C446" s="117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76"/>
      <c r="B447" s="278"/>
      <c r="C447" s="117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76"/>
      <c r="B448" s="278"/>
      <c r="C448" s="117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76"/>
      <c r="B449" s="278"/>
      <c r="C449" s="117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76"/>
      <c r="B450" s="278"/>
      <c r="C450" s="117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5" hidden="1" customHeight="1" x14ac:dyDescent="0.25">
      <c r="A451" s="277"/>
      <c r="B451" s="278"/>
      <c r="C451" s="117"/>
      <c r="D451" s="68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" customHeight="1" x14ac:dyDescent="0.25">
      <c r="A452" s="279" t="s">
        <v>117</v>
      </c>
      <c r="B452" s="280" t="s">
        <v>118</v>
      </c>
      <c r="C452" s="32"/>
      <c r="D452" s="16" t="s">
        <v>4</v>
      </c>
      <c r="E452" s="17">
        <f>SUM(G452:Q452)</f>
        <v>42912.800000000003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7523.3</v>
      </c>
      <c r="P452" s="18">
        <f>P457+P462+P467</f>
        <v>7129.9</v>
      </c>
      <c r="Q452" s="18">
        <f>Q457+Q462+Q467</f>
        <v>7109.8</v>
      </c>
      <c r="R452" s="86"/>
      <c r="S452" s="86"/>
      <c r="T452" s="2"/>
      <c r="U452" s="2"/>
    </row>
    <row r="453" spans="1:52" ht="40.15" customHeight="1" x14ac:dyDescent="0.25">
      <c r="A453" s="263"/>
      <c r="B453" s="281"/>
      <c r="C453" s="115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263"/>
      <c r="B454" s="281"/>
      <c r="C454" s="114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" customHeight="1" x14ac:dyDescent="0.25">
      <c r="A455" s="263"/>
      <c r="B455" s="281"/>
      <c r="C455" s="115"/>
      <c r="D455" s="19" t="s">
        <v>19</v>
      </c>
      <c r="E455" s="20">
        <f t="shared" si="137"/>
        <v>42912.800000000003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7523.3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64"/>
      <c r="C456" s="115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5" customHeight="1" x14ac:dyDescent="0.25">
      <c r="A457" s="282" t="s">
        <v>119</v>
      </c>
      <c r="B457" s="284" t="s">
        <v>169</v>
      </c>
      <c r="C457" s="264" t="s">
        <v>75</v>
      </c>
      <c r="D457" s="19" t="s">
        <v>29</v>
      </c>
      <c r="E457" s="20">
        <f t="shared" si="137"/>
        <v>11070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1746.3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65" customHeight="1" x14ac:dyDescent="0.25">
      <c r="A458" s="282"/>
      <c r="B458" s="285"/>
      <c r="C458" s="265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" customHeight="1" x14ac:dyDescent="0.25">
      <c r="A459" s="282"/>
      <c r="B459" s="232"/>
      <c r="C459" s="265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5" customHeight="1" x14ac:dyDescent="0.25">
      <c r="A460" s="282"/>
      <c r="B460" s="232"/>
      <c r="C460" s="265"/>
      <c r="D460" s="19" t="s">
        <v>19</v>
      </c>
      <c r="E460" s="20">
        <f t="shared" si="137"/>
        <v>11070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173">
        <f>338.5+1157.8+250</f>
        <v>1746.3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" customHeight="1" x14ac:dyDescent="0.25">
      <c r="A461" s="283"/>
      <c r="B461" s="233"/>
      <c r="C461" s="266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" customHeight="1" x14ac:dyDescent="0.25">
      <c r="A462" s="231" t="s">
        <v>120</v>
      </c>
      <c r="B462" s="267" t="s">
        <v>121</v>
      </c>
      <c r="C462" s="270" t="s">
        <v>75</v>
      </c>
      <c r="D462" s="19" t="s">
        <v>29</v>
      </c>
      <c r="E462" s="20">
        <f t="shared" si="137"/>
        <v>20820.599999999999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3477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" customHeight="1" x14ac:dyDescent="0.25">
      <c r="A463" s="234"/>
      <c r="B463" s="268"/>
      <c r="C463" s="271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" customHeight="1" x14ac:dyDescent="0.25">
      <c r="A464" s="234"/>
      <c r="B464" s="268"/>
      <c r="C464" s="271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65" customHeight="1" x14ac:dyDescent="0.25">
      <c r="A465" s="234"/>
      <c r="B465" s="268"/>
      <c r="C465" s="271"/>
      <c r="D465" s="19" t="s">
        <v>19</v>
      </c>
      <c r="E465" s="20">
        <f t="shared" si="137"/>
        <v>20820.599999999999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173">
        <f>2627+600+250</f>
        <v>3477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" customHeight="1" x14ac:dyDescent="0.25">
      <c r="A466" s="235"/>
      <c r="B466" s="269"/>
      <c r="C466" s="272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9" customHeight="1" x14ac:dyDescent="0.25">
      <c r="A467" s="236" t="s">
        <v>190</v>
      </c>
      <c r="B467" s="267" t="s">
        <v>200</v>
      </c>
      <c r="C467" s="270" t="s">
        <v>75</v>
      </c>
      <c r="D467" s="19" t="s">
        <v>29</v>
      </c>
      <c r="E467" s="20">
        <f>SUM(F467:Q467)</f>
        <v>11022.2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2300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9" customHeight="1" x14ac:dyDescent="0.25">
      <c r="A468" s="237"/>
      <c r="B468" s="273"/>
      <c r="C468" s="271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25">
      <c r="A469" s="237"/>
      <c r="B469" s="273"/>
      <c r="C469" s="271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9" customHeight="1" x14ac:dyDescent="0.25">
      <c r="A470" s="237"/>
      <c r="B470" s="273"/>
      <c r="C470" s="271"/>
      <c r="D470" s="19" t="s">
        <v>19</v>
      </c>
      <c r="E470" s="20">
        <f>SUM(F470:Q470)</f>
        <v>11022.2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173">
        <f>2800-500</f>
        <v>2300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15" customHeight="1" x14ac:dyDescent="0.25">
      <c r="A471" s="238"/>
      <c r="B471" s="274"/>
      <c r="C471" s="272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5" customHeight="1" x14ac:dyDescent="0.25">
      <c r="A472" s="4"/>
      <c r="B472" s="4"/>
      <c r="C472" s="69"/>
      <c r="D472" s="69"/>
      <c r="F472" s="7" t="e">
        <f>F14+#REF!</f>
        <v>#REF!</v>
      </c>
      <c r="G472" s="7"/>
    </row>
    <row r="473" spans="1:64" ht="5.85" customHeight="1" x14ac:dyDescent="0.25"/>
    <row r="474" spans="1:64" ht="45.2" customHeight="1" x14ac:dyDescent="0.25">
      <c r="A474" s="260" t="s">
        <v>214</v>
      </c>
      <c r="B474" s="261"/>
      <c r="C474" s="261"/>
      <c r="D474" s="261"/>
      <c r="E474" s="261"/>
      <c r="F474" s="261"/>
      <c r="G474" s="261"/>
      <c r="H474" s="261"/>
      <c r="I474" s="261"/>
      <c r="J474" s="261"/>
      <c r="K474" s="261"/>
      <c r="L474" s="261"/>
      <c r="M474" s="261"/>
      <c r="N474" s="261"/>
      <c r="O474" s="261"/>
      <c r="P474" s="261"/>
      <c r="Q474" s="261"/>
      <c r="R474" s="98"/>
      <c r="S474" s="98"/>
    </row>
    <row r="475" spans="1:64" ht="33.75" customHeight="1" x14ac:dyDescent="0.25">
      <c r="A475" s="260" t="s">
        <v>215</v>
      </c>
      <c r="B475" s="261"/>
      <c r="C475" s="261"/>
      <c r="D475" s="261"/>
      <c r="E475" s="261"/>
      <c r="F475" s="261"/>
      <c r="G475" s="261"/>
      <c r="H475" s="261"/>
      <c r="I475" s="261"/>
      <c r="J475" s="261"/>
      <c r="K475" s="261"/>
      <c r="L475" s="261"/>
      <c r="M475" s="261"/>
      <c r="N475" s="261"/>
      <c r="O475" s="261"/>
      <c r="P475" s="261"/>
      <c r="Q475" s="261"/>
      <c r="R475" s="98"/>
      <c r="S475" s="98"/>
    </row>
    <row r="476" spans="1:64" ht="33.4" customHeight="1" x14ac:dyDescent="0.25">
      <c r="A476" s="260" t="s">
        <v>216</v>
      </c>
      <c r="B476" s="261"/>
      <c r="C476" s="261"/>
      <c r="D476" s="261"/>
      <c r="E476" s="261"/>
      <c r="F476" s="261"/>
      <c r="G476" s="261"/>
      <c r="H476" s="261"/>
      <c r="I476" s="261"/>
      <c r="J476" s="261"/>
      <c r="K476" s="261"/>
      <c r="L476" s="261"/>
      <c r="M476" s="261"/>
      <c r="N476" s="261"/>
      <c r="O476" s="261"/>
      <c r="P476" s="261"/>
      <c r="Q476" s="261"/>
      <c r="R476" s="98"/>
      <c r="S476" s="98"/>
    </row>
    <row r="477" spans="1:64" ht="31.7" customHeight="1" x14ac:dyDescent="0.25">
      <c r="A477" s="258" t="s">
        <v>236</v>
      </c>
      <c r="B477" s="258"/>
      <c r="C477" s="258"/>
      <c r="D477" s="258"/>
      <c r="E477" s="258"/>
      <c r="F477" s="258"/>
      <c r="G477" s="258"/>
      <c r="H477" s="258"/>
      <c r="I477" s="258"/>
      <c r="J477" s="258"/>
      <c r="K477" s="258"/>
      <c r="L477" s="258"/>
      <c r="M477" s="258"/>
      <c r="N477" s="258"/>
      <c r="O477" s="258"/>
      <c r="P477" s="258"/>
      <c r="Q477" s="258"/>
    </row>
    <row r="478" spans="1:64" ht="31.7" hidden="1" customHeight="1" x14ac:dyDescent="0.3">
      <c r="A478" s="239" t="s">
        <v>1</v>
      </c>
      <c r="B478" s="241" t="s">
        <v>126</v>
      </c>
      <c r="C478" s="180"/>
      <c r="D478" s="241" t="s">
        <v>3</v>
      </c>
      <c r="E478" s="243" t="s">
        <v>165</v>
      </c>
      <c r="F478" s="244"/>
      <c r="G478" s="244"/>
      <c r="H478" s="244"/>
      <c r="I478" s="244"/>
      <c r="J478" s="244"/>
      <c r="K478" s="244"/>
      <c r="L478" s="244"/>
      <c r="M478" s="245"/>
      <c r="N478" s="245"/>
      <c r="O478" s="245"/>
      <c r="P478" s="245"/>
      <c r="Q478" s="245"/>
      <c r="R478" s="246"/>
      <c r="S478" s="246"/>
      <c r="T478" s="246"/>
      <c r="U478" s="246"/>
      <c r="V478" s="246"/>
      <c r="W478" s="246"/>
      <c r="X478" s="246"/>
      <c r="Y478" s="246"/>
      <c r="Z478" s="246"/>
      <c r="AA478" s="246"/>
      <c r="AB478" s="246"/>
      <c r="AC478" s="246"/>
      <c r="AD478" s="246"/>
      <c r="AE478" s="246"/>
      <c r="AF478" s="246"/>
      <c r="AG478" s="246"/>
      <c r="AH478" s="246"/>
      <c r="AI478" s="246"/>
      <c r="AJ478" s="246"/>
      <c r="AK478" s="246"/>
      <c r="AL478" s="246"/>
      <c r="AM478" s="246"/>
      <c r="AN478" s="246"/>
      <c r="AO478" s="246"/>
      <c r="AP478" s="246"/>
      <c r="AQ478" s="246"/>
      <c r="AR478" s="246"/>
      <c r="AS478" s="246"/>
      <c r="AT478" s="246"/>
      <c r="AU478" s="246"/>
      <c r="AV478" s="246"/>
      <c r="AW478" s="246"/>
      <c r="AX478" s="246"/>
      <c r="AY478" s="246"/>
      <c r="AZ478" s="246"/>
      <c r="BA478" s="246"/>
      <c r="BB478" s="246"/>
      <c r="BC478" s="246"/>
      <c r="BD478" s="246"/>
      <c r="BE478" s="246"/>
      <c r="BF478" s="246"/>
      <c r="BG478" s="246"/>
      <c r="BH478" s="246"/>
      <c r="BI478" s="246"/>
      <c r="BJ478" s="246"/>
      <c r="BK478" s="246"/>
      <c r="BL478" s="247"/>
    </row>
    <row r="479" spans="1:64" ht="31.7" hidden="1" customHeight="1" x14ac:dyDescent="0.25">
      <c r="A479" s="240"/>
      <c r="B479" s="242"/>
      <c r="C479" s="180"/>
      <c r="D479" s="242"/>
      <c r="E479" s="187" t="s">
        <v>4</v>
      </c>
      <c r="F479" s="188" t="s">
        <v>5</v>
      </c>
      <c r="G479" s="188" t="s">
        <v>211</v>
      </c>
      <c r="H479" s="188" t="s">
        <v>212</v>
      </c>
      <c r="I479" s="188" t="s">
        <v>6</v>
      </c>
      <c r="J479" s="188" t="s">
        <v>7</v>
      </c>
      <c r="K479" s="188" t="s">
        <v>8</v>
      </c>
      <c r="L479" s="188" t="s">
        <v>181</v>
      </c>
      <c r="M479" s="188" t="s">
        <v>187</v>
      </c>
      <c r="N479" s="188" t="s">
        <v>134</v>
      </c>
      <c r="O479" s="188" t="s">
        <v>135</v>
      </c>
      <c r="P479" s="188" t="s">
        <v>136</v>
      </c>
      <c r="Q479" s="188" t="s">
        <v>137</v>
      </c>
      <c r="BI479" s="188" t="s">
        <v>228</v>
      </c>
      <c r="BJ479" s="188" t="s">
        <v>229</v>
      </c>
      <c r="BK479" s="188" t="s">
        <v>230</v>
      </c>
      <c r="BL479" s="188" t="s">
        <v>231</v>
      </c>
    </row>
    <row r="480" spans="1:64" ht="15.75" hidden="1" customHeight="1" x14ac:dyDescent="0.25">
      <c r="A480" s="181">
        <v>1</v>
      </c>
      <c r="B480" s="10">
        <v>2</v>
      </c>
      <c r="C480" s="180"/>
      <c r="D480" s="10">
        <v>3</v>
      </c>
      <c r="E480" s="179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232</v>
      </c>
      <c r="BJ480" s="9" t="s">
        <v>233</v>
      </c>
      <c r="BK480" s="9" t="s">
        <v>234</v>
      </c>
      <c r="BL480" s="9" t="s">
        <v>235</v>
      </c>
    </row>
    <row r="481" spans="1:64" ht="40.9" customHeight="1" x14ac:dyDescent="0.25">
      <c r="A481" s="248" t="s">
        <v>227</v>
      </c>
      <c r="B481" s="252" t="s">
        <v>203</v>
      </c>
      <c r="C481" s="178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20">
        <f>SUM(Q482:Q485)</f>
        <v>502169.59999999998</v>
      </c>
      <c r="R481" s="182"/>
      <c r="S481" s="182"/>
      <c r="T481" s="183"/>
      <c r="U481" s="183"/>
      <c r="V481" s="184"/>
      <c r="W481" s="184"/>
      <c r="X481" s="184"/>
      <c r="Y481" s="184"/>
      <c r="Z481" s="184"/>
      <c r="AA481" s="184"/>
      <c r="AB481" s="184"/>
      <c r="AC481" s="184"/>
      <c r="AD481" s="184"/>
      <c r="AE481" s="184"/>
      <c r="AF481" s="184"/>
      <c r="AG481" s="184"/>
      <c r="AH481" s="184"/>
      <c r="AI481" s="184"/>
      <c r="AJ481" s="184"/>
      <c r="AK481" s="184"/>
      <c r="AL481" s="184"/>
      <c r="AM481" s="184"/>
      <c r="AN481" s="184"/>
      <c r="AO481" s="184"/>
      <c r="AP481" s="184"/>
      <c r="AQ481" s="184"/>
      <c r="AR481" s="184"/>
      <c r="AS481" s="184"/>
      <c r="AT481" s="184"/>
      <c r="AU481" s="184"/>
      <c r="AV481" s="184"/>
      <c r="AW481" s="184"/>
      <c r="AX481" s="184"/>
      <c r="AY481" s="184"/>
      <c r="AZ481" s="184"/>
      <c r="BA481" s="184"/>
      <c r="BB481" s="184"/>
      <c r="BC481" s="184"/>
      <c r="BD481" s="184"/>
      <c r="BE481" s="184"/>
      <c r="BF481" s="184"/>
      <c r="BG481" s="184"/>
      <c r="BH481" s="184"/>
      <c r="BI481" s="182">
        <f>SUM(BI482:BI485)</f>
        <v>501916.20000000007</v>
      </c>
      <c r="BJ481" s="182">
        <f>SUM(BJ482:BJ485)</f>
        <v>501915.4</v>
      </c>
      <c r="BK481" s="182">
        <f>SUM(BK482:BK485)</f>
        <v>501851.10000000003</v>
      </c>
      <c r="BL481" s="182">
        <f>SUM(BL482:BL485)</f>
        <v>899677.1</v>
      </c>
    </row>
    <row r="482" spans="1:64" ht="26.85" customHeight="1" x14ac:dyDescent="0.25">
      <c r="A482" s="249"/>
      <c r="B482" s="253"/>
      <c r="C482" s="178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21">
        <v>172408.1</v>
      </c>
      <c r="R482" s="173"/>
      <c r="S482" s="173"/>
      <c r="T482" s="183"/>
      <c r="U482" s="183"/>
      <c r="V482" s="184"/>
      <c r="W482" s="184"/>
      <c r="X482" s="184"/>
      <c r="Y482" s="184"/>
      <c r="Z482" s="184"/>
      <c r="AA482" s="184"/>
      <c r="AB482" s="184"/>
      <c r="AC482" s="184"/>
      <c r="AD482" s="184"/>
      <c r="AE482" s="184"/>
      <c r="AF482" s="184"/>
      <c r="AG482" s="184"/>
      <c r="AH482" s="184"/>
      <c r="AI482" s="184"/>
      <c r="AJ482" s="184"/>
      <c r="AK482" s="184"/>
      <c r="AL482" s="184"/>
      <c r="AM482" s="184"/>
      <c r="AN482" s="184"/>
      <c r="AO482" s="184"/>
      <c r="AP482" s="184"/>
      <c r="AQ482" s="184"/>
      <c r="AR482" s="184"/>
      <c r="AS482" s="184"/>
      <c r="AT482" s="184"/>
      <c r="AU482" s="184"/>
      <c r="AV482" s="184"/>
      <c r="AW482" s="184"/>
      <c r="AX482" s="184"/>
      <c r="AY482" s="184"/>
      <c r="AZ482" s="184"/>
      <c r="BA482" s="184"/>
      <c r="BB482" s="184"/>
      <c r="BC482" s="184"/>
      <c r="BD482" s="184"/>
      <c r="BE482" s="184"/>
      <c r="BF482" s="184"/>
      <c r="BG482" s="184"/>
      <c r="BH482" s="184"/>
      <c r="BI482" s="183">
        <v>172404.1</v>
      </c>
      <c r="BJ482" s="183">
        <v>172399.5</v>
      </c>
      <c r="BK482" s="183">
        <v>172500.9</v>
      </c>
      <c r="BL482" s="183">
        <v>172388.5</v>
      </c>
    </row>
    <row r="483" spans="1:64" ht="29.1" customHeight="1" x14ac:dyDescent="0.25">
      <c r="A483" s="250"/>
      <c r="B483" s="253"/>
      <c r="C483" s="178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21">
        <v>287980.5</v>
      </c>
      <c r="R483" s="173"/>
      <c r="S483" s="173"/>
      <c r="T483" s="183"/>
      <c r="U483" s="183"/>
      <c r="V483" s="184"/>
      <c r="W483" s="184"/>
      <c r="X483" s="184"/>
      <c r="Y483" s="184"/>
      <c r="Z483" s="184"/>
      <c r="AA483" s="184"/>
      <c r="AB483" s="184"/>
      <c r="AC483" s="184"/>
      <c r="AD483" s="184"/>
      <c r="AE483" s="184"/>
      <c r="AF483" s="184"/>
      <c r="AG483" s="184"/>
      <c r="AH483" s="184"/>
      <c r="AI483" s="184"/>
      <c r="AJ483" s="184"/>
      <c r="AK483" s="184"/>
      <c r="AL483" s="184"/>
      <c r="AM483" s="184"/>
      <c r="AN483" s="184"/>
      <c r="AO483" s="184"/>
      <c r="AP483" s="184"/>
      <c r="AQ483" s="184"/>
      <c r="AR483" s="184"/>
      <c r="AS483" s="184"/>
      <c r="AT483" s="184"/>
      <c r="AU483" s="184"/>
      <c r="AV483" s="184"/>
      <c r="AW483" s="184"/>
      <c r="AX483" s="184"/>
      <c r="AY483" s="184"/>
      <c r="AZ483" s="184"/>
      <c r="BA483" s="184"/>
      <c r="BB483" s="184"/>
      <c r="BC483" s="184"/>
      <c r="BD483" s="184"/>
      <c r="BE483" s="184"/>
      <c r="BF483" s="184"/>
      <c r="BG483" s="184"/>
      <c r="BH483" s="184"/>
      <c r="BI483" s="183">
        <v>286326.7</v>
      </c>
      <c r="BJ483" s="183">
        <v>285376.90000000002</v>
      </c>
      <c r="BK483" s="183">
        <v>281273.40000000002</v>
      </c>
      <c r="BL483" s="183">
        <v>673941.6</v>
      </c>
    </row>
    <row r="484" spans="1:64" ht="30.75" customHeight="1" x14ac:dyDescent="0.25">
      <c r="A484" s="250"/>
      <c r="B484" s="253"/>
      <c r="C484" s="178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21">
        <f>4650.4+37130.6</f>
        <v>41781</v>
      </c>
      <c r="R484" s="173"/>
      <c r="S484" s="173"/>
      <c r="T484" s="183"/>
      <c r="U484" s="183"/>
      <c r="V484" s="184"/>
      <c r="W484" s="184"/>
      <c r="X484" s="184"/>
      <c r="Y484" s="184"/>
      <c r="Z484" s="184"/>
      <c r="AA484" s="184"/>
      <c r="AB484" s="184"/>
      <c r="AC484" s="184"/>
      <c r="AD484" s="184"/>
      <c r="AE484" s="184"/>
      <c r="AF484" s="184"/>
      <c r="AG484" s="184"/>
      <c r="AH484" s="184"/>
      <c r="AI484" s="184"/>
      <c r="AJ484" s="184"/>
      <c r="AK484" s="184"/>
      <c r="AL484" s="184"/>
      <c r="AM484" s="184"/>
      <c r="AN484" s="184"/>
      <c r="AO484" s="184"/>
      <c r="AP484" s="184"/>
      <c r="AQ484" s="184"/>
      <c r="AR484" s="184"/>
      <c r="AS484" s="184"/>
      <c r="AT484" s="184"/>
      <c r="AU484" s="184"/>
      <c r="AV484" s="184"/>
      <c r="AW484" s="184"/>
      <c r="AX484" s="184"/>
      <c r="AY484" s="184"/>
      <c r="AZ484" s="184"/>
      <c r="BA484" s="184"/>
      <c r="BB484" s="184"/>
      <c r="BC484" s="184"/>
      <c r="BD484" s="184"/>
      <c r="BE484" s="184"/>
      <c r="BF484" s="184"/>
      <c r="BG484" s="184"/>
      <c r="BH484" s="184"/>
      <c r="BI484" s="183">
        <f>4633.6+38551.8</f>
        <v>43185.4</v>
      </c>
      <c r="BJ484" s="183">
        <f>4624+39515</f>
        <v>44139</v>
      </c>
      <c r="BK484" s="183">
        <f>4583.6+43493.2</f>
        <v>48076.799999999996</v>
      </c>
      <c r="BL484" s="183">
        <f>8548.8+44798.2</f>
        <v>53347</v>
      </c>
    </row>
    <row r="485" spans="1:64" ht="40.9" customHeight="1" x14ac:dyDescent="0.25">
      <c r="A485" s="251"/>
      <c r="B485" s="254"/>
      <c r="C485" s="178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190">
        <v>0</v>
      </c>
      <c r="P485" s="190">
        <v>0</v>
      </c>
      <c r="Q485" s="18">
        <v>0</v>
      </c>
      <c r="R485" s="18"/>
      <c r="S485" s="18"/>
      <c r="T485" s="185"/>
      <c r="U485" s="185"/>
      <c r="V485" s="186"/>
      <c r="W485" s="186"/>
      <c r="X485" s="186"/>
      <c r="Y485" s="186"/>
      <c r="Z485" s="186"/>
      <c r="AA485" s="186"/>
      <c r="AB485" s="186"/>
      <c r="AC485" s="186"/>
      <c r="AD485" s="186"/>
      <c r="AE485" s="186"/>
      <c r="AF485" s="186"/>
      <c r="AG485" s="186"/>
      <c r="AH485" s="186"/>
      <c r="AI485" s="186"/>
      <c r="AJ485" s="186"/>
      <c r="AK485" s="186"/>
      <c r="AL485" s="186"/>
      <c r="AM485" s="186"/>
      <c r="AN485" s="186"/>
      <c r="AO485" s="186"/>
      <c r="AP485" s="186"/>
      <c r="AQ485" s="186"/>
      <c r="AR485" s="186"/>
      <c r="AS485" s="186"/>
      <c r="AT485" s="186"/>
      <c r="AU485" s="186"/>
      <c r="AV485" s="186"/>
      <c r="AW485" s="186"/>
      <c r="AX485" s="186"/>
      <c r="AY485" s="186"/>
      <c r="AZ485" s="186"/>
      <c r="BA485" s="186"/>
      <c r="BB485" s="186"/>
      <c r="BC485" s="186"/>
      <c r="BD485" s="186"/>
      <c r="BE485" s="186"/>
      <c r="BF485" s="186"/>
      <c r="BG485" s="186"/>
      <c r="BH485" s="186"/>
      <c r="BI485" s="18">
        <v>0</v>
      </c>
      <c r="BJ485" s="18">
        <v>0</v>
      </c>
      <c r="BK485" s="18">
        <v>0</v>
      </c>
      <c r="BL485" s="18">
        <v>0</v>
      </c>
    </row>
    <row r="487" spans="1:64" ht="15.75" x14ac:dyDescent="0.25">
      <c r="A487" s="239" t="s">
        <v>1</v>
      </c>
      <c r="B487" s="241" t="s">
        <v>126</v>
      </c>
      <c r="C487" s="180"/>
      <c r="D487" s="241" t="s">
        <v>3</v>
      </c>
      <c r="E487" s="255" t="s">
        <v>228</v>
      </c>
      <c r="F487" s="194" t="s">
        <v>229</v>
      </c>
      <c r="G487" s="256" t="s">
        <v>229</v>
      </c>
      <c r="H487" s="255" t="s">
        <v>230</v>
      </c>
      <c r="I487" s="255" t="s">
        <v>231</v>
      </c>
    </row>
    <row r="488" spans="1:64" ht="30.2" customHeight="1" x14ac:dyDescent="0.25">
      <c r="A488" s="240"/>
      <c r="B488" s="242"/>
      <c r="C488" s="180"/>
      <c r="D488" s="242"/>
      <c r="E488" s="255"/>
      <c r="F488" s="189"/>
      <c r="G488" s="257"/>
      <c r="H488" s="255"/>
      <c r="I488" s="255"/>
    </row>
    <row r="489" spans="1:64" ht="17.649999999999999" customHeight="1" x14ac:dyDescent="0.25">
      <c r="A489" s="181"/>
      <c r="B489" s="10"/>
      <c r="C489" s="180"/>
      <c r="D489" s="10"/>
      <c r="E489" s="194" t="s">
        <v>232</v>
      </c>
      <c r="F489" s="194" t="s">
        <v>233</v>
      </c>
      <c r="G489" s="194" t="s">
        <v>233</v>
      </c>
      <c r="H489" s="194" t="s">
        <v>234</v>
      </c>
      <c r="I489" s="194" t="s">
        <v>235</v>
      </c>
    </row>
    <row r="490" spans="1:64" ht="22.9" customHeight="1" x14ac:dyDescent="0.25">
      <c r="A490" s="248" t="s">
        <v>227</v>
      </c>
      <c r="B490" s="252" t="s">
        <v>203</v>
      </c>
      <c r="C490" s="178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" customHeight="1" x14ac:dyDescent="0.25">
      <c r="A491" s="249"/>
      <c r="B491" s="253"/>
      <c r="C491" s="178"/>
      <c r="D491" s="19" t="s">
        <v>17</v>
      </c>
      <c r="E491" s="189">
        <v>172404.1</v>
      </c>
      <c r="F491" s="189">
        <v>172399.5</v>
      </c>
      <c r="G491" s="189">
        <v>172399.5</v>
      </c>
      <c r="H491" s="189">
        <v>172500.9</v>
      </c>
      <c r="I491" s="189">
        <v>172388.5</v>
      </c>
    </row>
    <row r="492" spans="1:64" ht="20.25" customHeight="1" x14ac:dyDescent="0.25">
      <c r="A492" s="250"/>
      <c r="B492" s="253"/>
      <c r="C492" s="178"/>
      <c r="D492" s="19" t="s">
        <v>18</v>
      </c>
      <c r="E492" s="189">
        <v>286326.7</v>
      </c>
      <c r="F492" s="189">
        <v>285376.90000000002</v>
      </c>
      <c r="G492" s="189">
        <v>285376.90000000002</v>
      </c>
      <c r="H492" s="189">
        <v>281273.40000000002</v>
      </c>
      <c r="I492" s="189">
        <v>673941.6</v>
      </c>
    </row>
    <row r="493" spans="1:64" ht="20.25" customHeight="1" x14ac:dyDescent="0.25">
      <c r="A493" s="250"/>
      <c r="B493" s="253"/>
      <c r="C493" s="178"/>
      <c r="D493" s="19" t="s">
        <v>19</v>
      </c>
      <c r="E493" s="189">
        <f>4633.6+38551.8</f>
        <v>43185.4</v>
      </c>
      <c r="F493" s="189">
        <f>4624+39515</f>
        <v>44139</v>
      </c>
      <c r="G493" s="189">
        <f>4624+39515</f>
        <v>44139</v>
      </c>
      <c r="H493" s="189">
        <f>4583.6+43493.2</f>
        <v>48076.799999999996</v>
      </c>
      <c r="I493" s="189">
        <f>8548.8+44798.2</f>
        <v>53347</v>
      </c>
    </row>
    <row r="494" spans="1:64" ht="33.4" customHeight="1" x14ac:dyDescent="0.25">
      <c r="A494" s="251"/>
      <c r="B494" s="254"/>
      <c r="C494" s="178"/>
      <c r="D494" s="19" t="s">
        <v>21</v>
      </c>
      <c r="E494" s="21">
        <v>0</v>
      </c>
      <c r="F494" s="21">
        <v>0</v>
      </c>
      <c r="G494" s="21">
        <v>0</v>
      </c>
      <c r="H494" s="21">
        <v>0</v>
      </c>
      <c r="I494" s="21">
        <v>0</v>
      </c>
    </row>
  </sheetData>
  <mergeCells count="201"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96:A300"/>
    <mergeCell ref="B296:B300"/>
    <mergeCell ref="A301:A303"/>
    <mergeCell ref="B301:B303"/>
    <mergeCell ref="A306:A307"/>
    <mergeCell ref="A281:A285"/>
    <mergeCell ref="B281:B284"/>
    <mergeCell ref="A286:A290"/>
    <mergeCell ref="B286:B289"/>
    <mergeCell ref="A291:A295"/>
    <mergeCell ref="B291:B295"/>
    <mergeCell ref="B306:B308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2023-09-05T03:51:13Z</cp:lastPrinted>
  <dcterms:created xsi:type="dcterms:W3CDTF">2018-03-29T02:25:17Z</dcterms:created>
  <dcterms:modified xsi:type="dcterms:W3CDTF">2023-09-06T23:53:39Z</dcterms:modified>
</cp:coreProperties>
</file>