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185"/>
  </bookViews>
  <sheets>
    <sheet name="прил 2" sheetId="3" r:id="rId1"/>
  </sheets>
  <definedNames>
    <definedName name="_xlnm.Print_Titles" localSheetId="0">'прил 2'!$11:$14</definedName>
    <definedName name="_xlnm.Print_Area" localSheetId="0">'прил 2'!$A$1:$M$471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0" i="3" l="1"/>
  <c r="J60" i="3"/>
  <c r="K60" i="3"/>
  <c r="M60" i="3"/>
  <c r="L60" i="3"/>
  <c r="L48" i="3" s="1"/>
  <c r="H246" i="3"/>
  <c r="H245" i="3"/>
  <c r="H244" i="3"/>
  <c r="H243" i="3"/>
  <c r="H242" i="3"/>
  <c r="H241" i="3"/>
  <c r="H240" i="3"/>
  <c r="H239" i="3"/>
  <c r="I238" i="3"/>
  <c r="H238" i="3"/>
  <c r="H237" i="3"/>
  <c r="H236" i="3"/>
  <c r="H235" i="3"/>
  <c r="N234" i="3"/>
  <c r="M234" i="3"/>
  <c r="L234" i="3"/>
  <c r="K234" i="3"/>
  <c r="J234" i="3"/>
  <c r="I234" i="3"/>
  <c r="H234" i="3" l="1"/>
  <c r="J449" i="3"/>
  <c r="J433" i="3" s="1"/>
  <c r="K449" i="3"/>
  <c r="K433" i="3" s="1"/>
  <c r="L391" i="3" l="1"/>
  <c r="J381" i="3" l="1"/>
  <c r="K381" i="3"/>
  <c r="L381" i="3"/>
  <c r="I381" i="3"/>
  <c r="H395" i="3"/>
  <c r="H381" i="3" s="1"/>
  <c r="M380" i="3"/>
  <c r="M366" i="3" s="1"/>
  <c r="J378" i="3"/>
  <c r="J364" i="3"/>
  <c r="J403" i="3"/>
  <c r="J365" i="3"/>
  <c r="K374" i="3"/>
  <c r="K360" i="3" s="1"/>
  <c r="K403" i="3"/>
  <c r="K378" i="3"/>
  <c r="K364" i="3" s="1"/>
  <c r="K365" i="3"/>
  <c r="L374" i="3"/>
  <c r="L360" i="3" s="1"/>
  <c r="M378" i="3"/>
  <c r="M364" i="3" s="1"/>
  <c r="I369" i="3"/>
  <c r="I355" i="3" s="1"/>
  <c r="I380" i="3"/>
  <c r="I366" i="3" s="1"/>
  <c r="I364" i="3"/>
  <c r="H353" i="3"/>
  <c r="H326" i="3"/>
  <c r="H313" i="3"/>
  <c r="I332" i="3"/>
  <c r="H287" i="3"/>
  <c r="M292" i="3"/>
  <c r="M293" i="3"/>
  <c r="L291" i="3"/>
  <c r="L292" i="3"/>
  <c r="L293" i="3"/>
  <c r="L294" i="3"/>
  <c r="L295" i="3"/>
  <c r="L296" i="3"/>
  <c r="L297" i="3"/>
  <c r="L298" i="3"/>
  <c r="L299" i="3"/>
  <c r="K291" i="3"/>
  <c r="K292" i="3"/>
  <c r="K294" i="3"/>
  <c r="K295" i="3"/>
  <c r="K296" i="3"/>
  <c r="K297" i="3"/>
  <c r="K298" i="3"/>
  <c r="K299" i="3"/>
  <c r="J291" i="3"/>
  <c r="J292" i="3"/>
  <c r="J293" i="3"/>
  <c r="J294" i="3"/>
  <c r="J295" i="3"/>
  <c r="J296" i="3"/>
  <c r="J297" i="3"/>
  <c r="J298" i="3"/>
  <c r="J299" i="3"/>
  <c r="I291" i="3"/>
  <c r="I292" i="3"/>
  <c r="I294" i="3"/>
  <c r="I295" i="3"/>
  <c r="I296" i="3"/>
  <c r="I297" i="3"/>
  <c r="I298" i="3"/>
  <c r="I299" i="3"/>
  <c r="H261" i="3"/>
  <c r="H233" i="3"/>
  <c r="H194" i="3"/>
  <c r="H181" i="3"/>
  <c r="H168" i="3"/>
  <c r="H155" i="3"/>
  <c r="H142" i="3"/>
  <c r="H128" i="3"/>
  <c r="H114" i="3"/>
  <c r="H101" i="3"/>
  <c r="H87" i="3"/>
  <c r="H74" i="3"/>
  <c r="H457" i="3"/>
  <c r="H440" i="3" s="1"/>
  <c r="H426" i="3" s="1"/>
  <c r="H458" i="3"/>
  <c r="H441" i="3" s="1"/>
  <c r="H459" i="3"/>
  <c r="H442" i="3" s="1"/>
  <c r="H428" i="3" s="1"/>
  <c r="H414" i="3" s="1"/>
  <c r="H400" i="3" s="1"/>
  <c r="H460" i="3"/>
  <c r="H443" i="3" s="1"/>
  <c r="H461" i="3"/>
  <c r="H444" i="3" s="1"/>
  <c r="H430" i="3" s="1"/>
  <c r="H462" i="3"/>
  <c r="H463" i="3"/>
  <c r="H464" i="3"/>
  <c r="L465" i="3"/>
  <c r="H465" i="3" s="1"/>
  <c r="H449" i="3" s="1"/>
  <c r="L466" i="3"/>
  <c r="H466" i="3" s="1"/>
  <c r="H450" i="3" s="1"/>
  <c r="L467" i="3"/>
  <c r="L451" i="3" s="1"/>
  <c r="H467" i="3"/>
  <c r="H451" i="3" s="1"/>
  <c r="L468" i="3"/>
  <c r="H468" i="3" s="1"/>
  <c r="H452" i="3" s="1"/>
  <c r="L469" i="3"/>
  <c r="L453" i="3" s="1"/>
  <c r="I455" i="3"/>
  <c r="I456" i="3"/>
  <c r="I439" i="3" s="1"/>
  <c r="I425" i="3" s="1"/>
  <c r="I457" i="3"/>
  <c r="I440" i="3" s="1"/>
  <c r="I458" i="3"/>
  <c r="I441" i="3" s="1"/>
  <c r="I427" i="3" s="1"/>
  <c r="I413" i="3" s="1"/>
  <c r="I399" i="3" s="1"/>
  <c r="I459" i="3"/>
  <c r="I442" i="3" s="1"/>
  <c r="I428" i="3" s="1"/>
  <c r="I414" i="3" s="1"/>
  <c r="I400" i="3" s="1"/>
  <c r="I460" i="3"/>
  <c r="I443" i="3" s="1"/>
  <c r="I462" i="3"/>
  <c r="I464" i="3"/>
  <c r="I465" i="3"/>
  <c r="I448" i="3" s="1"/>
  <c r="J457" i="3"/>
  <c r="J440" i="3" s="1"/>
  <c r="J458" i="3"/>
  <c r="J441" i="3" s="1"/>
  <c r="J427" i="3" s="1"/>
  <c r="J413" i="3" s="1"/>
  <c r="J399" i="3" s="1"/>
  <c r="J459" i="3"/>
  <c r="J442" i="3" s="1"/>
  <c r="J428" i="3" s="1"/>
  <c r="J414" i="3" s="1"/>
  <c r="J400" i="3" s="1"/>
  <c r="J460" i="3"/>
  <c r="J443" i="3" s="1"/>
  <c r="J429" i="3" s="1"/>
  <c r="J415" i="3" s="1"/>
  <c r="J401" i="3" s="1"/>
  <c r="J461" i="3"/>
  <c r="J444" i="3" s="1"/>
  <c r="J430" i="3" s="1"/>
  <c r="J416" i="3" s="1"/>
  <c r="J402" i="3" s="1"/>
  <c r="J462" i="3"/>
  <c r="J445" i="3" s="1"/>
  <c r="K457" i="3"/>
  <c r="K440" i="3" s="1"/>
  <c r="K458" i="3"/>
  <c r="K441" i="3" s="1"/>
  <c r="K427" i="3" s="1"/>
  <c r="K413" i="3" s="1"/>
  <c r="K399" i="3" s="1"/>
  <c r="K459" i="3"/>
  <c r="K442" i="3" s="1"/>
  <c r="K428" i="3" s="1"/>
  <c r="K414" i="3" s="1"/>
  <c r="K400" i="3" s="1"/>
  <c r="K460" i="3"/>
  <c r="K443" i="3" s="1"/>
  <c r="K429" i="3" s="1"/>
  <c r="K415" i="3" s="1"/>
  <c r="K401" i="3" s="1"/>
  <c r="K461" i="3"/>
  <c r="K462" i="3"/>
  <c r="K445" i="3" s="1"/>
  <c r="L457" i="3"/>
  <c r="L458" i="3"/>
  <c r="L441" i="3" s="1"/>
  <c r="L427" i="3" s="1"/>
  <c r="L413" i="3" s="1"/>
  <c r="L399" i="3" s="1"/>
  <c r="L459" i="3"/>
  <c r="L442" i="3" s="1"/>
  <c r="L428" i="3" s="1"/>
  <c r="L414" i="3" s="1"/>
  <c r="L400" i="3" s="1"/>
  <c r="L460" i="3"/>
  <c r="L443" i="3" s="1"/>
  <c r="L462" i="3"/>
  <c r="M468" i="3"/>
  <c r="M469" i="3"/>
  <c r="M456" i="3" s="1"/>
  <c r="M439" i="3" s="1"/>
  <c r="M457" i="3"/>
  <c r="M440" i="3" s="1"/>
  <c r="M426" i="3" s="1"/>
  <c r="M412" i="3" s="1"/>
  <c r="M398" i="3" s="1"/>
  <c r="M458" i="3"/>
  <c r="M441" i="3" s="1"/>
  <c r="M427" i="3" s="1"/>
  <c r="M413" i="3" s="1"/>
  <c r="M399" i="3" s="1"/>
  <c r="M459" i="3"/>
  <c r="M442" i="3" s="1"/>
  <c r="M428" i="3" s="1"/>
  <c r="M414" i="3" s="1"/>
  <c r="M400" i="3" s="1"/>
  <c r="M460" i="3"/>
  <c r="M443" i="3" s="1"/>
  <c r="M429" i="3" s="1"/>
  <c r="M415" i="3" s="1"/>
  <c r="M401" i="3" s="1"/>
  <c r="M461" i="3"/>
  <c r="M444" i="3" s="1"/>
  <c r="M430" i="3" s="1"/>
  <c r="M416" i="3" s="1"/>
  <c r="M402" i="3" s="1"/>
  <c r="M462" i="3"/>
  <c r="M445" i="3" s="1"/>
  <c r="M431" i="3" s="1"/>
  <c r="M417" i="3" s="1"/>
  <c r="M403" i="3" s="1"/>
  <c r="M463" i="3"/>
  <c r="M446" i="3" s="1"/>
  <c r="M432" i="3" s="1"/>
  <c r="M418" i="3" s="1"/>
  <c r="M404" i="3" s="1"/>
  <c r="M464" i="3"/>
  <c r="M447" i="3" s="1"/>
  <c r="M433" i="3" s="1"/>
  <c r="M465" i="3"/>
  <c r="M448" i="3" s="1"/>
  <c r="M466" i="3"/>
  <c r="M449" i="3" s="1"/>
  <c r="M467" i="3"/>
  <c r="M450" i="3" s="1"/>
  <c r="L433" i="3"/>
  <c r="L420" i="3" s="1"/>
  <c r="L366" i="3" s="1"/>
  <c r="K444" i="3"/>
  <c r="K430" i="3" s="1"/>
  <c r="K416" i="3" s="1"/>
  <c r="K402" i="3" s="1"/>
  <c r="K450" i="3"/>
  <c r="K434" i="3" s="1"/>
  <c r="K421" i="3" s="1"/>
  <c r="K367" i="3" s="1"/>
  <c r="K451" i="3"/>
  <c r="K452" i="3"/>
  <c r="K453" i="3"/>
  <c r="J450" i="3"/>
  <c r="J434" i="3" s="1"/>
  <c r="J451" i="3"/>
  <c r="J452" i="3"/>
  <c r="J453" i="3"/>
  <c r="I444" i="3"/>
  <c r="I430" i="3" s="1"/>
  <c r="I449" i="3"/>
  <c r="I450" i="3"/>
  <c r="I451" i="3"/>
  <c r="I434" i="3" s="1"/>
  <c r="I421" i="3" s="1"/>
  <c r="I367" i="3" s="1"/>
  <c r="I452" i="3"/>
  <c r="I453" i="3"/>
  <c r="M453" i="3"/>
  <c r="M452" i="3"/>
  <c r="L452" i="3"/>
  <c r="H445" i="3"/>
  <c r="H447" i="3"/>
  <c r="H448" i="3"/>
  <c r="L444" i="3"/>
  <c r="L430" i="3" s="1"/>
  <c r="L336" i="3"/>
  <c r="H336" i="3" s="1"/>
  <c r="I404" i="3"/>
  <c r="L404" i="3"/>
  <c r="H404" i="3" s="1"/>
  <c r="L338" i="3"/>
  <c r="H338" i="3" s="1"/>
  <c r="L365" i="3"/>
  <c r="L378" i="3"/>
  <c r="L364" i="3" s="1"/>
  <c r="L380" i="3"/>
  <c r="L379" i="3"/>
  <c r="J420" i="3"/>
  <c r="J366" i="3" s="1"/>
  <c r="K420" i="3"/>
  <c r="K366" i="3" s="1"/>
  <c r="H423" i="3"/>
  <c r="H425" i="3"/>
  <c r="H411" i="3" s="1"/>
  <c r="H397" i="3" s="1"/>
  <c r="H429" i="3"/>
  <c r="H415" i="3" s="1"/>
  <c r="H401" i="3" s="1"/>
  <c r="H431" i="3"/>
  <c r="H432" i="3"/>
  <c r="D396" i="3"/>
  <c r="I23" i="3"/>
  <c r="H403" i="3"/>
  <c r="K391" i="3"/>
  <c r="J391" i="3"/>
  <c r="H419" i="3"/>
  <c r="H418" i="3"/>
  <c r="I419" i="3"/>
  <c r="I365" i="3" s="1"/>
  <c r="I432" i="3"/>
  <c r="L425" i="3"/>
  <c r="L411" i="3" s="1"/>
  <c r="L397" i="3" s="1"/>
  <c r="K425" i="3"/>
  <c r="K411" i="3" s="1"/>
  <c r="K397" i="3" s="1"/>
  <c r="J425" i="3"/>
  <c r="J411" i="3" s="1"/>
  <c r="J397" i="3" s="1"/>
  <c r="L423" i="3"/>
  <c r="M423" i="3"/>
  <c r="M408" i="3" s="1"/>
  <c r="K423" i="3"/>
  <c r="J423" i="3"/>
  <c r="I423" i="3"/>
  <c r="M420" i="3"/>
  <c r="M406" i="3" s="1"/>
  <c r="I420" i="3"/>
  <c r="I406" i="3" s="1"/>
  <c r="H416" i="3"/>
  <c r="H402" i="3" s="1"/>
  <c r="L415" i="3"/>
  <c r="L401" i="3" s="1"/>
  <c r="I415" i="3"/>
  <c r="I401" i="3" s="1"/>
  <c r="L410" i="3"/>
  <c r="K410" i="3"/>
  <c r="K396" i="3" s="1"/>
  <c r="J410" i="3"/>
  <c r="J396" i="3" s="1"/>
  <c r="I410" i="3"/>
  <c r="H410" i="3"/>
  <c r="L215" i="3"/>
  <c r="L57" i="3" s="1"/>
  <c r="K215" i="3"/>
  <c r="K57" i="3" s="1"/>
  <c r="M57" i="3"/>
  <c r="J57" i="3"/>
  <c r="I57" i="3"/>
  <c r="H337" i="3"/>
  <c r="H43" i="3" s="1"/>
  <c r="H26" i="3" s="1"/>
  <c r="I337" i="3"/>
  <c r="I43" i="3" s="1"/>
  <c r="I26" i="3" s="1"/>
  <c r="L334" i="3"/>
  <c r="H334" i="3" s="1"/>
  <c r="I22" i="3"/>
  <c r="M43" i="3"/>
  <c r="L43" i="3"/>
  <c r="L26" i="3" s="1"/>
  <c r="K43" i="3"/>
  <c r="K26" i="3" s="1"/>
  <c r="J43" i="3"/>
  <c r="H41" i="3"/>
  <c r="I41" i="3"/>
  <c r="I24" i="3" s="1"/>
  <c r="J41" i="3"/>
  <c r="J24" i="3" s="1"/>
  <c r="K41" i="3"/>
  <c r="M41" i="3"/>
  <c r="M24" i="3" s="1"/>
  <c r="L41" i="3"/>
  <c r="I56" i="3"/>
  <c r="I382" i="3"/>
  <c r="I368" i="3" s="1"/>
  <c r="L402" i="3"/>
  <c r="I402" i="3"/>
  <c r="L389" i="3"/>
  <c r="K389" i="3"/>
  <c r="K375" i="3" s="1"/>
  <c r="L376" i="3"/>
  <c r="L362" i="3" s="1"/>
  <c r="K376" i="3"/>
  <c r="H390" i="3"/>
  <c r="H352" i="3"/>
  <c r="H351" i="3"/>
  <c r="H350" i="3"/>
  <c r="H349" i="3"/>
  <c r="H348" i="3"/>
  <c r="H347" i="3"/>
  <c r="M346" i="3"/>
  <c r="K346" i="3" s="1"/>
  <c r="K341" i="3" s="1"/>
  <c r="L346" i="3"/>
  <c r="L341" i="3" s="1"/>
  <c r="H345" i="3"/>
  <c r="H344" i="3"/>
  <c r="H343" i="3"/>
  <c r="H342" i="3"/>
  <c r="M56" i="3"/>
  <c r="L56" i="3"/>
  <c r="K56" i="3"/>
  <c r="J56" i="3"/>
  <c r="H218" i="3"/>
  <c r="H217" i="3"/>
  <c r="H216" i="3"/>
  <c r="H214" i="3"/>
  <c r="H213" i="3"/>
  <c r="M212" i="3"/>
  <c r="K212" i="3" s="1"/>
  <c r="L212" i="3"/>
  <c r="H211" i="3"/>
  <c r="H210" i="3"/>
  <c r="H209" i="3"/>
  <c r="H208" i="3"/>
  <c r="K51" i="3"/>
  <c r="I52" i="3"/>
  <c r="J52" i="3"/>
  <c r="K52" i="3"/>
  <c r="M52" i="3"/>
  <c r="J53" i="3"/>
  <c r="K53" i="3"/>
  <c r="M53" i="3"/>
  <c r="I58" i="3"/>
  <c r="J58" i="3"/>
  <c r="K58" i="3"/>
  <c r="L58" i="3"/>
  <c r="M58" i="3"/>
  <c r="I59" i="3"/>
  <c r="J59" i="3"/>
  <c r="K59" i="3"/>
  <c r="L59" i="3"/>
  <c r="M59" i="3"/>
  <c r="J51" i="3"/>
  <c r="L51" i="3"/>
  <c r="M51" i="3"/>
  <c r="I51" i="3"/>
  <c r="J50" i="3"/>
  <c r="J34" i="3" s="1"/>
  <c r="K50" i="3"/>
  <c r="K34" i="3" s="1"/>
  <c r="K17" i="3" s="1"/>
  <c r="L50" i="3"/>
  <c r="L34" i="3" s="1"/>
  <c r="L17" i="3" s="1"/>
  <c r="M50" i="3"/>
  <c r="M34" i="3" s="1"/>
  <c r="M17" i="3" s="1"/>
  <c r="I50" i="3"/>
  <c r="I34" i="3" s="1"/>
  <c r="I17" i="3" s="1"/>
  <c r="J62" i="3"/>
  <c r="I62" i="3"/>
  <c r="K62" i="3"/>
  <c r="L62" i="3"/>
  <c r="M62" i="3"/>
  <c r="H63" i="3"/>
  <c r="H64" i="3"/>
  <c r="H65" i="3"/>
  <c r="H66" i="3"/>
  <c r="H67" i="3"/>
  <c r="H68" i="3"/>
  <c r="H69" i="3"/>
  <c r="H70" i="3"/>
  <c r="H71" i="3"/>
  <c r="H72" i="3"/>
  <c r="H73" i="3"/>
  <c r="M75" i="3"/>
  <c r="J75" i="3"/>
  <c r="K75" i="3"/>
  <c r="I75" i="3"/>
  <c r="H76" i="3"/>
  <c r="H77" i="3"/>
  <c r="H79" i="3"/>
  <c r="H80" i="3"/>
  <c r="H81" i="3"/>
  <c r="H82" i="3"/>
  <c r="H83" i="3"/>
  <c r="H84" i="3"/>
  <c r="H85" i="3"/>
  <c r="H86" i="3"/>
  <c r="H90" i="3"/>
  <c r="H91" i="3"/>
  <c r="H92" i="3"/>
  <c r="H93" i="3"/>
  <c r="H94" i="3"/>
  <c r="H95" i="3"/>
  <c r="H96" i="3"/>
  <c r="H97" i="3"/>
  <c r="H98" i="3"/>
  <c r="H99" i="3"/>
  <c r="H100" i="3"/>
  <c r="J102" i="3"/>
  <c r="K102" i="3"/>
  <c r="L102" i="3"/>
  <c r="M102" i="3"/>
  <c r="I102" i="3"/>
  <c r="H103" i="3"/>
  <c r="H104" i="3"/>
  <c r="H105" i="3"/>
  <c r="H106" i="3"/>
  <c r="H107" i="3"/>
  <c r="H108" i="3"/>
  <c r="H109" i="3"/>
  <c r="H110" i="3"/>
  <c r="H111" i="3"/>
  <c r="H112" i="3"/>
  <c r="H113" i="3"/>
  <c r="H117" i="3"/>
  <c r="H118" i="3"/>
  <c r="H119" i="3"/>
  <c r="H120" i="3"/>
  <c r="H121" i="3"/>
  <c r="H122" i="3"/>
  <c r="H123" i="3"/>
  <c r="H124" i="3"/>
  <c r="H125" i="3"/>
  <c r="H126" i="3"/>
  <c r="H127" i="3"/>
  <c r="H133" i="3"/>
  <c r="J129" i="3"/>
  <c r="K129" i="3"/>
  <c r="L129" i="3"/>
  <c r="M129" i="3"/>
  <c r="I129" i="3"/>
  <c r="H131" i="3"/>
  <c r="H130" i="3"/>
  <c r="H132" i="3"/>
  <c r="H134" i="3"/>
  <c r="H135" i="3"/>
  <c r="H136" i="3"/>
  <c r="H137" i="3"/>
  <c r="H138" i="3"/>
  <c r="H139" i="3"/>
  <c r="H140" i="3"/>
  <c r="H141" i="3"/>
  <c r="J143" i="3"/>
  <c r="K143" i="3"/>
  <c r="L143" i="3"/>
  <c r="M143" i="3"/>
  <c r="I143" i="3"/>
  <c r="H144" i="3"/>
  <c r="H145" i="3"/>
  <c r="H146" i="3"/>
  <c r="H147" i="3"/>
  <c r="H148" i="3"/>
  <c r="H149" i="3"/>
  <c r="H150" i="3"/>
  <c r="H151" i="3"/>
  <c r="H152" i="3"/>
  <c r="H153" i="3"/>
  <c r="H154" i="3"/>
  <c r="K156" i="3"/>
  <c r="M156" i="3"/>
  <c r="H157" i="3"/>
  <c r="H158" i="3"/>
  <c r="H159" i="3"/>
  <c r="H162" i="3"/>
  <c r="H163" i="3"/>
  <c r="H164" i="3"/>
  <c r="H165" i="3"/>
  <c r="H166" i="3"/>
  <c r="H167" i="3"/>
  <c r="I174" i="3"/>
  <c r="I173" i="3"/>
  <c r="H174" i="3"/>
  <c r="H173" i="3"/>
  <c r="H170" i="3"/>
  <c r="H171" i="3"/>
  <c r="H172" i="3"/>
  <c r="H176" i="3"/>
  <c r="H177" i="3"/>
  <c r="H178" i="3"/>
  <c r="H179" i="3"/>
  <c r="H180" i="3"/>
  <c r="J182" i="3"/>
  <c r="K182" i="3"/>
  <c r="M182" i="3"/>
  <c r="H183" i="3"/>
  <c r="H184" i="3"/>
  <c r="H185" i="3"/>
  <c r="H187" i="3"/>
  <c r="H188" i="3"/>
  <c r="H189" i="3"/>
  <c r="H190" i="3"/>
  <c r="H191" i="3"/>
  <c r="H192" i="3"/>
  <c r="H193" i="3"/>
  <c r="H196" i="3"/>
  <c r="H197" i="3"/>
  <c r="H198" i="3"/>
  <c r="H199" i="3"/>
  <c r="H201" i="3"/>
  <c r="H202" i="3"/>
  <c r="H203" i="3"/>
  <c r="H204" i="3"/>
  <c r="H205" i="3"/>
  <c r="H206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N219" i="3"/>
  <c r="L220" i="3"/>
  <c r="L219" i="3" s="1"/>
  <c r="I252" i="3"/>
  <c r="J247" i="3"/>
  <c r="K247" i="3"/>
  <c r="L247" i="3"/>
  <c r="M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K266" i="3"/>
  <c r="J263" i="3"/>
  <c r="I263" i="3"/>
  <c r="I264" i="3"/>
  <c r="J264" i="3"/>
  <c r="K264" i="3"/>
  <c r="L264" i="3"/>
  <c r="M264" i="3"/>
  <c r="I265" i="3"/>
  <c r="J265" i="3"/>
  <c r="K265" i="3"/>
  <c r="L265" i="3"/>
  <c r="M265" i="3"/>
  <c r="I266" i="3"/>
  <c r="J266" i="3"/>
  <c r="L266" i="3"/>
  <c r="M266" i="3"/>
  <c r="I267" i="3"/>
  <c r="J267" i="3"/>
  <c r="K267" i="3"/>
  <c r="L267" i="3"/>
  <c r="M267" i="3"/>
  <c r="I268" i="3"/>
  <c r="J268" i="3"/>
  <c r="K268" i="3"/>
  <c r="L268" i="3"/>
  <c r="M268" i="3"/>
  <c r="I269" i="3"/>
  <c r="J269" i="3"/>
  <c r="K269" i="3"/>
  <c r="L269" i="3"/>
  <c r="M269" i="3"/>
  <c r="I270" i="3"/>
  <c r="J270" i="3"/>
  <c r="K270" i="3"/>
  <c r="L270" i="3"/>
  <c r="M270" i="3"/>
  <c r="I271" i="3"/>
  <c r="J271" i="3"/>
  <c r="K271" i="3"/>
  <c r="L271" i="3"/>
  <c r="M271" i="3"/>
  <c r="I272" i="3"/>
  <c r="J272" i="3"/>
  <c r="K272" i="3"/>
  <c r="L272" i="3"/>
  <c r="M272" i="3"/>
  <c r="I273" i="3"/>
  <c r="J273" i="3"/>
  <c r="K273" i="3"/>
  <c r="L273" i="3"/>
  <c r="M273" i="3"/>
  <c r="K263" i="3"/>
  <c r="L263" i="3"/>
  <c r="M263" i="3"/>
  <c r="J275" i="3"/>
  <c r="K275" i="3"/>
  <c r="L275" i="3"/>
  <c r="M275" i="3"/>
  <c r="I275" i="3"/>
  <c r="H276" i="3"/>
  <c r="H277" i="3"/>
  <c r="H278" i="3"/>
  <c r="H279" i="3"/>
  <c r="H280" i="3"/>
  <c r="H281" i="3"/>
  <c r="H282" i="3"/>
  <c r="H283" i="3"/>
  <c r="H284" i="3"/>
  <c r="H285" i="3"/>
  <c r="H286" i="3"/>
  <c r="I293" i="3"/>
  <c r="I289" i="3"/>
  <c r="H302" i="3"/>
  <c r="J301" i="3"/>
  <c r="L301" i="3"/>
  <c r="M301" i="3"/>
  <c r="I301" i="3"/>
  <c r="K314" i="3"/>
  <c r="J314" i="3"/>
  <c r="L314" i="3"/>
  <c r="M314" i="3"/>
  <c r="I314" i="3"/>
  <c r="I333" i="3"/>
  <c r="I377" i="3"/>
  <c r="J369" i="3"/>
  <c r="J355" i="3" s="1"/>
  <c r="I373" i="3"/>
  <c r="I359" i="3" s="1"/>
  <c r="M382" i="3"/>
  <c r="M368" i="3" s="1"/>
  <c r="H388" i="3"/>
  <c r="H374" i="3" s="1"/>
  <c r="H360" i="3" s="1"/>
  <c r="J290" i="3"/>
  <c r="K290" i="3"/>
  <c r="L290" i="3"/>
  <c r="M290" i="3"/>
  <c r="M291" i="3"/>
  <c r="M294" i="3"/>
  <c r="M295" i="3"/>
  <c r="M296" i="3"/>
  <c r="M297" i="3"/>
  <c r="M298" i="3"/>
  <c r="M299" i="3"/>
  <c r="K289" i="3"/>
  <c r="L289" i="3"/>
  <c r="M289" i="3"/>
  <c r="J289" i="3"/>
  <c r="I290" i="3"/>
  <c r="H303" i="3"/>
  <c r="H304" i="3"/>
  <c r="H305" i="3"/>
  <c r="H307" i="3"/>
  <c r="H308" i="3"/>
  <c r="H309" i="3"/>
  <c r="H310" i="3"/>
  <c r="H311" i="3"/>
  <c r="H312" i="3"/>
  <c r="H315" i="3"/>
  <c r="H316" i="3"/>
  <c r="H317" i="3"/>
  <c r="H318" i="3"/>
  <c r="H319" i="3"/>
  <c r="H320" i="3"/>
  <c r="H321" i="3"/>
  <c r="H322" i="3"/>
  <c r="H323" i="3"/>
  <c r="H324" i="3"/>
  <c r="H325" i="3"/>
  <c r="H328" i="3"/>
  <c r="H329" i="3"/>
  <c r="H330" i="3"/>
  <c r="H331" i="3"/>
  <c r="H332" i="3"/>
  <c r="H333" i="3"/>
  <c r="H339" i="3"/>
  <c r="H340" i="3"/>
  <c r="I370" i="3"/>
  <c r="I356" i="3" s="1"/>
  <c r="J370" i="3"/>
  <c r="J356" i="3" s="1"/>
  <c r="K370" i="3"/>
  <c r="K356" i="3" s="1"/>
  <c r="L370" i="3"/>
  <c r="L356" i="3" s="1"/>
  <c r="M370" i="3"/>
  <c r="M356" i="3" s="1"/>
  <c r="I371" i="3"/>
  <c r="I357" i="3" s="1"/>
  <c r="J371" i="3"/>
  <c r="J357" i="3" s="1"/>
  <c r="K371" i="3"/>
  <c r="K357" i="3" s="1"/>
  <c r="L371" i="3"/>
  <c r="L357" i="3" s="1"/>
  <c r="M371" i="3"/>
  <c r="M357" i="3" s="1"/>
  <c r="I372" i="3"/>
  <c r="I358" i="3" s="1"/>
  <c r="J372" i="3"/>
  <c r="J358" i="3" s="1"/>
  <c r="K372" i="3"/>
  <c r="K358" i="3" s="1"/>
  <c r="L372" i="3"/>
  <c r="L358" i="3" s="1"/>
  <c r="M372" i="3"/>
  <c r="M358" i="3" s="1"/>
  <c r="J373" i="3"/>
  <c r="J359" i="3" s="1"/>
  <c r="K373" i="3"/>
  <c r="K359" i="3" s="1"/>
  <c r="L373" i="3"/>
  <c r="L359" i="3" s="1"/>
  <c r="M373" i="3"/>
  <c r="M359" i="3" s="1"/>
  <c r="I374" i="3"/>
  <c r="I360" i="3" s="1"/>
  <c r="J374" i="3"/>
  <c r="J360" i="3" s="1"/>
  <c r="M374" i="3"/>
  <c r="M360" i="3" s="1"/>
  <c r="I375" i="3"/>
  <c r="I361" i="3" s="1"/>
  <c r="J375" i="3"/>
  <c r="J361" i="3" s="1"/>
  <c r="M375" i="3"/>
  <c r="L377" i="3"/>
  <c r="M377" i="3"/>
  <c r="M363" i="3" s="1"/>
  <c r="I378" i="3"/>
  <c r="I379" i="3"/>
  <c r="J379" i="3"/>
  <c r="K379" i="3"/>
  <c r="M379" i="3"/>
  <c r="M365" i="3" s="1"/>
  <c r="J380" i="3"/>
  <c r="K380" i="3"/>
  <c r="K369" i="3"/>
  <c r="L369" i="3"/>
  <c r="L355" i="3" s="1"/>
  <c r="M369" i="3"/>
  <c r="M355" i="3" s="1"/>
  <c r="H387" i="3"/>
  <c r="H373" i="3" s="1"/>
  <c r="H359" i="3" s="1"/>
  <c r="H384" i="3"/>
  <c r="H370" i="3" s="1"/>
  <c r="H356" i="3" s="1"/>
  <c r="H383" i="3"/>
  <c r="H369" i="3" s="1"/>
  <c r="H355" i="3" s="1"/>
  <c r="H385" i="3"/>
  <c r="H371" i="3" s="1"/>
  <c r="H357" i="3" s="1"/>
  <c r="H386" i="3"/>
  <c r="H372" i="3" s="1"/>
  <c r="H358" i="3" s="1"/>
  <c r="H392" i="3"/>
  <c r="H378" i="3" s="1"/>
  <c r="H393" i="3"/>
  <c r="H379" i="3" s="1"/>
  <c r="H394" i="3"/>
  <c r="H380" i="3" s="1"/>
  <c r="I251" i="3"/>
  <c r="L200" i="3"/>
  <c r="L54" i="3" s="1"/>
  <c r="M200" i="3"/>
  <c r="M54" i="3" s="1"/>
  <c r="N182" i="3"/>
  <c r="L175" i="3"/>
  <c r="L55" i="3" s="1"/>
  <c r="M175" i="3"/>
  <c r="K175" i="3" s="1"/>
  <c r="N161" i="3"/>
  <c r="J161" i="3" s="1"/>
  <c r="H161" i="3" s="1"/>
  <c r="J327" i="3"/>
  <c r="K327" i="3"/>
  <c r="M327" i="3"/>
  <c r="K200" i="3"/>
  <c r="K54" i="3" s="1"/>
  <c r="N360" i="3"/>
  <c r="N361" i="3"/>
  <c r="N363" i="3"/>
  <c r="N364" i="3"/>
  <c r="N365" i="3"/>
  <c r="N366" i="3"/>
  <c r="K306" i="3"/>
  <c r="H306" i="3" s="1"/>
  <c r="M220" i="3"/>
  <c r="M219" i="3" s="1"/>
  <c r="K220" i="3"/>
  <c r="K219" i="3" s="1"/>
  <c r="J220" i="3"/>
  <c r="J219" i="3" s="1"/>
  <c r="I220" i="3"/>
  <c r="I219" i="3" s="1"/>
  <c r="L186" i="3"/>
  <c r="I186" i="3" s="1"/>
  <c r="I182" i="3" s="1"/>
  <c r="L160" i="3"/>
  <c r="L156" i="3" s="1"/>
  <c r="M116" i="3"/>
  <c r="M115" i="3" s="1"/>
  <c r="L116" i="3"/>
  <c r="L115" i="3" s="1"/>
  <c r="K116" i="3"/>
  <c r="K115" i="3" s="1"/>
  <c r="J116" i="3"/>
  <c r="J115" i="3" s="1"/>
  <c r="I116" i="3"/>
  <c r="I115" i="3" s="1"/>
  <c r="M89" i="3"/>
  <c r="M88" i="3" s="1"/>
  <c r="L89" i="3"/>
  <c r="L88" i="3" s="1"/>
  <c r="K89" i="3"/>
  <c r="J89" i="3"/>
  <c r="J88" i="3" s="1"/>
  <c r="I89" i="3"/>
  <c r="I88" i="3" s="1"/>
  <c r="L78" i="3"/>
  <c r="H78" i="3" s="1"/>
  <c r="I363" i="3" l="1"/>
  <c r="K195" i="3"/>
  <c r="L450" i="3"/>
  <c r="L434" i="3" s="1"/>
  <c r="L421" i="3" s="1"/>
  <c r="L367" i="3" s="1"/>
  <c r="L30" i="3" s="1"/>
  <c r="H299" i="3"/>
  <c r="J438" i="3"/>
  <c r="K438" i="3"/>
  <c r="J382" i="3"/>
  <c r="J368" i="3" s="1"/>
  <c r="H391" i="3"/>
  <c r="H377" i="3" s="1"/>
  <c r="H363" i="3" s="1"/>
  <c r="L396" i="3"/>
  <c r="H293" i="3"/>
  <c r="I161" i="3"/>
  <c r="M419" i="3"/>
  <c r="M405" i="3" s="1"/>
  <c r="H433" i="3"/>
  <c r="H420" i="3" s="1"/>
  <c r="J200" i="3"/>
  <c r="H200" i="3" s="1"/>
  <c r="L39" i="3"/>
  <c r="L22" i="3" s="1"/>
  <c r="M195" i="3"/>
  <c r="H160" i="3"/>
  <c r="J377" i="3"/>
  <c r="J363" i="3" s="1"/>
  <c r="H295" i="3"/>
  <c r="L53" i="3"/>
  <c r="H53" i="3" s="1"/>
  <c r="M55" i="3"/>
  <c r="M39" i="3" s="1"/>
  <c r="M22" i="3" s="1"/>
  <c r="H298" i="3"/>
  <c r="H294" i="3"/>
  <c r="L207" i="3"/>
  <c r="L61" i="3" s="1"/>
  <c r="L47" i="3" s="1"/>
  <c r="K40" i="3"/>
  <c r="K49" i="3"/>
  <c r="H296" i="3"/>
  <c r="I35" i="3"/>
  <c r="I18" i="3" s="1"/>
  <c r="J45" i="3"/>
  <c r="J28" i="3" s="1"/>
  <c r="L195" i="3"/>
  <c r="I212" i="3"/>
  <c r="I207" i="3" s="1"/>
  <c r="I61" i="3" s="1"/>
  <c r="L37" i="3"/>
  <c r="L20" i="3" s="1"/>
  <c r="M49" i="3"/>
  <c r="M48" i="3" s="1"/>
  <c r="J54" i="3"/>
  <c r="H54" i="3" s="1"/>
  <c r="M169" i="3"/>
  <c r="L363" i="3"/>
  <c r="H290" i="3"/>
  <c r="H292" i="3"/>
  <c r="M46" i="3"/>
  <c r="M29" i="3" s="1"/>
  <c r="M40" i="3"/>
  <c r="H314" i="3"/>
  <c r="I288" i="3"/>
  <c r="I274" i="3" s="1"/>
  <c r="H275" i="3"/>
  <c r="K262" i="3"/>
  <c r="H273" i="3"/>
  <c r="M42" i="3"/>
  <c r="M25" i="3" s="1"/>
  <c r="H269" i="3"/>
  <c r="H268" i="3"/>
  <c r="H267" i="3"/>
  <c r="M37" i="3"/>
  <c r="M20" i="3" s="1"/>
  <c r="J35" i="3"/>
  <c r="J18" i="3" s="1"/>
  <c r="I44" i="3"/>
  <c r="I27" i="3" s="1"/>
  <c r="K44" i="3"/>
  <c r="K27" i="3" s="1"/>
  <c r="J195" i="3"/>
  <c r="H215" i="3"/>
  <c r="M341" i="3"/>
  <c r="K361" i="3"/>
  <c r="K23" i="3" s="1"/>
  <c r="H115" i="3"/>
  <c r="M35" i="3"/>
  <c r="M18" i="3" s="1"/>
  <c r="L46" i="3"/>
  <c r="L29" i="3" s="1"/>
  <c r="I45" i="3"/>
  <c r="I28" i="3" s="1"/>
  <c r="J44" i="3"/>
  <c r="J27" i="3" s="1"/>
  <c r="J37" i="3"/>
  <c r="J20" i="3" s="1"/>
  <c r="K382" i="3"/>
  <c r="K368" i="3" s="1"/>
  <c r="H366" i="3"/>
  <c r="H364" i="3"/>
  <c r="M288" i="3"/>
  <c r="M274" i="3" s="1"/>
  <c r="M262" i="3"/>
  <c r="M38" i="3"/>
  <c r="M21" i="3" s="1"/>
  <c r="K377" i="3"/>
  <c r="K363" i="3" s="1"/>
  <c r="H291" i="3"/>
  <c r="M33" i="3"/>
  <c r="M16" i="3" s="1"/>
  <c r="M45" i="3"/>
  <c r="M28" i="3" s="1"/>
  <c r="J300" i="3"/>
  <c r="H34" i="3"/>
  <c r="L35" i="3"/>
  <c r="L18" i="3" s="1"/>
  <c r="K46" i="3"/>
  <c r="K29" i="3" s="1"/>
  <c r="H59" i="3"/>
  <c r="M44" i="3"/>
  <c r="M27" i="3" s="1"/>
  <c r="H56" i="3"/>
  <c r="J346" i="3"/>
  <c r="L449" i="3"/>
  <c r="I46" i="3"/>
  <c r="I29" i="3" s="1"/>
  <c r="K42" i="3"/>
  <c r="K36" i="3"/>
  <c r="K19" i="3" s="1"/>
  <c r="H186" i="3"/>
  <c r="L75" i="3"/>
  <c r="H75" i="3" s="1"/>
  <c r="L169" i="3"/>
  <c r="L288" i="3"/>
  <c r="I247" i="3"/>
  <c r="H129" i="3"/>
  <c r="H62" i="3"/>
  <c r="H50" i="3"/>
  <c r="J212" i="3"/>
  <c r="J207" i="3" s="1"/>
  <c r="M361" i="3"/>
  <c r="I262" i="3"/>
  <c r="L24" i="3"/>
  <c r="H220" i="3"/>
  <c r="H219" i="3"/>
  <c r="J40" i="3"/>
  <c r="J23" i="3" s="1"/>
  <c r="M300" i="3"/>
  <c r="K35" i="3"/>
  <c r="K18" i="3" s="1"/>
  <c r="M207" i="3"/>
  <c r="M61" i="3" s="1"/>
  <c r="L44" i="3"/>
  <c r="L27" i="3" s="1"/>
  <c r="H271" i="3"/>
  <c r="K37" i="3"/>
  <c r="K20" i="3" s="1"/>
  <c r="H266" i="3"/>
  <c r="M36" i="3"/>
  <c r="M19" i="3" s="1"/>
  <c r="H57" i="3"/>
  <c r="J42" i="3"/>
  <c r="K88" i="3"/>
  <c r="H88" i="3" s="1"/>
  <c r="L182" i="3"/>
  <c r="H182" i="3" s="1"/>
  <c r="L52" i="3"/>
  <c r="I49" i="3"/>
  <c r="L45" i="3"/>
  <c r="L28" i="3" s="1"/>
  <c r="J46" i="3"/>
  <c r="H51" i="3"/>
  <c r="L454" i="3"/>
  <c r="L440" i="3"/>
  <c r="L426" i="3" s="1"/>
  <c r="K169" i="3"/>
  <c r="I175" i="3"/>
  <c r="K55" i="3"/>
  <c r="K39" i="3" s="1"/>
  <c r="K22" i="3" s="1"/>
  <c r="K45" i="3"/>
  <c r="H272" i="3"/>
  <c r="L49" i="3"/>
  <c r="L38" i="3"/>
  <c r="L21" i="3" s="1"/>
  <c r="H60" i="3"/>
  <c r="K362" i="3"/>
  <c r="H376" i="3"/>
  <c r="I336" i="3"/>
  <c r="I327" i="3" s="1"/>
  <c r="L42" i="3"/>
  <c r="K293" i="3"/>
  <c r="K38" i="3" s="1"/>
  <c r="K21" i="3" s="1"/>
  <c r="K301" i="3"/>
  <c r="H301" i="3" s="1"/>
  <c r="I160" i="3"/>
  <c r="K33" i="3"/>
  <c r="H89" i="3"/>
  <c r="H116" i="3"/>
  <c r="J49" i="3"/>
  <c r="J38" i="3"/>
  <c r="J156" i="3"/>
  <c r="H156" i="3" s="1"/>
  <c r="H264" i="3"/>
  <c r="H289" i="3"/>
  <c r="L262" i="3"/>
  <c r="H270" i="3"/>
  <c r="H265" i="3"/>
  <c r="J36" i="3"/>
  <c r="J262" i="3"/>
  <c r="H263" i="3"/>
  <c r="H247" i="3"/>
  <c r="J17" i="3"/>
  <c r="H17" i="3" s="1"/>
  <c r="H58" i="3"/>
  <c r="I36" i="3"/>
  <c r="I19" i="3" s="1"/>
  <c r="K207" i="3"/>
  <c r="K61" i="3" s="1"/>
  <c r="K47" i="3" s="1"/>
  <c r="L375" i="3"/>
  <c r="L361" i="3" s="1"/>
  <c r="H389" i="3"/>
  <c r="H375" i="3" s="1"/>
  <c r="H361" i="3" s="1"/>
  <c r="L382" i="3"/>
  <c r="L368" i="3" s="1"/>
  <c r="I334" i="3"/>
  <c r="L327" i="3"/>
  <c r="H327" i="3" s="1"/>
  <c r="L40" i="3"/>
  <c r="K454" i="3"/>
  <c r="H469" i="3"/>
  <c r="H453" i="3" s="1"/>
  <c r="H438" i="3" s="1"/>
  <c r="H365" i="3"/>
  <c r="H143" i="3"/>
  <c r="H102" i="3"/>
  <c r="J175" i="3"/>
  <c r="I200" i="3"/>
  <c r="I195" i="3" s="1"/>
  <c r="H297" i="3"/>
  <c r="J288" i="3"/>
  <c r="I346" i="3"/>
  <c r="I341" i="3" s="1"/>
  <c r="M455" i="3"/>
  <c r="M454" i="3" s="1"/>
  <c r="M451" i="3"/>
  <c r="M434" i="3" s="1"/>
  <c r="M421" i="3" s="1"/>
  <c r="M367" i="3" s="1"/>
  <c r="M30" i="3" s="1"/>
  <c r="M26" i="3"/>
  <c r="J454" i="3"/>
  <c r="J426" i="3"/>
  <c r="J412" i="3" s="1"/>
  <c r="J398" i="3" s="1"/>
  <c r="I454" i="3"/>
  <c r="I30" i="3"/>
  <c r="I354" i="3"/>
  <c r="M438" i="3"/>
  <c r="M424" i="3" s="1"/>
  <c r="I411" i="3"/>
  <c r="J421" i="3"/>
  <c r="J367" i="3" s="1"/>
  <c r="I426" i="3"/>
  <c r="I412" i="3" s="1"/>
  <c r="I398" i="3" s="1"/>
  <c r="I438" i="3"/>
  <c r="K30" i="3"/>
  <c r="H412" i="3"/>
  <c r="M425" i="3"/>
  <c r="M411" i="3" s="1"/>
  <c r="M397" i="3" s="1"/>
  <c r="H427" i="3"/>
  <c r="H413" i="3" s="1"/>
  <c r="H399" i="3" s="1"/>
  <c r="K426" i="3"/>
  <c r="H195" i="3" l="1"/>
  <c r="H212" i="3"/>
  <c r="L25" i="3"/>
  <c r="K354" i="3"/>
  <c r="L438" i="3"/>
  <c r="H368" i="3"/>
  <c r="M23" i="3"/>
  <c r="M15" i="3" s="1"/>
  <c r="M354" i="3"/>
  <c r="I47" i="3"/>
  <c r="K25" i="3"/>
  <c r="L354" i="3"/>
  <c r="H27" i="3"/>
  <c r="H37" i="3"/>
  <c r="H35" i="3"/>
  <c r="I42" i="3"/>
  <c r="I25" i="3" s="1"/>
  <c r="J422" i="3"/>
  <c r="H434" i="3"/>
  <c r="H421" i="3" s="1"/>
  <c r="H409" i="3" s="1"/>
  <c r="H20" i="3"/>
  <c r="M47" i="3"/>
  <c r="J341" i="3"/>
  <c r="H341" i="3" s="1"/>
  <c r="H346" i="3"/>
  <c r="H382" i="3"/>
  <c r="O375" i="3"/>
  <c r="K48" i="3"/>
  <c r="J409" i="3"/>
  <c r="H44" i="3"/>
  <c r="I55" i="3"/>
  <c r="I169" i="3"/>
  <c r="J19" i="3"/>
  <c r="K24" i="3"/>
  <c r="H362" i="3"/>
  <c r="H24" i="3" s="1"/>
  <c r="I33" i="3"/>
  <c r="L23" i="3"/>
  <c r="J61" i="3"/>
  <c r="H207" i="3"/>
  <c r="J33" i="3"/>
  <c r="H49" i="3"/>
  <c r="K32" i="3"/>
  <c r="K16" i="3"/>
  <c r="K288" i="3"/>
  <c r="H288" i="3" s="1"/>
  <c r="H52" i="3"/>
  <c r="L36" i="3"/>
  <c r="L19" i="3" s="1"/>
  <c r="J25" i="3"/>
  <c r="H25" i="3" s="1"/>
  <c r="H42" i="3"/>
  <c r="H175" i="3"/>
  <c r="J169" i="3"/>
  <c r="H169" i="3" s="1"/>
  <c r="J55" i="3"/>
  <c r="J48" i="3" s="1"/>
  <c r="K28" i="3"/>
  <c r="H28" i="3" s="1"/>
  <c r="H45" i="3"/>
  <c r="H454" i="3"/>
  <c r="J21" i="3"/>
  <c r="H21" i="3" s="1"/>
  <c r="H38" i="3"/>
  <c r="L33" i="3"/>
  <c r="M32" i="3"/>
  <c r="J274" i="3"/>
  <c r="H274" i="3" s="1"/>
  <c r="H262" i="3"/>
  <c r="I54" i="3"/>
  <c r="I38" i="3" s="1"/>
  <c r="I21" i="3" s="1"/>
  <c r="I53" i="3"/>
  <c r="I37" i="3" s="1"/>
  <c r="I20" i="3" s="1"/>
  <c r="I156" i="3"/>
  <c r="J29" i="3"/>
  <c r="H29" i="3" s="1"/>
  <c r="H46" i="3"/>
  <c r="H18" i="3"/>
  <c r="H40" i="3"/>
  <c r="M422" i="3"/>
  <c r="M407" i="3" s="1"/>
  <c r="M410" i="3"/>
  <c r="L412" i="3"/>
  <c r="L422" i="3"/>
  <c r="I422" i="3"/>
  <c r="J30" i="3"/>
  <c r="J354" i="3"/>
  <c r="K422" i="3"/>
  <c r="K412" i="3"/>
  <c r="H398" i="3"/>
  <c r="H367" i="3"/>
  <c r="H30" i="3" s="1"/>
  <c r="I397" i="3"/>
  <c r="I409" i="3"/>
  <c r="H23" i="3" l="1"/>
  <c r="H354" i="3"/>
  <c r="H422" i="3"/>
  <c r="H19" i="3"/>
  <c r="I32" i="3"/>
  <c r="I16" i="3"/>
  <c r="I15" i="3" s="1"/>
  <c r="H48" i="3"/>
  <c r="K15" i="3"/>
  <c r="J39" i="3"/>
  <c r="J32" i="3" s="1"/>
  <c r="H55" i="3"/>
  <c r="H33" i="3"/>
  <c r="J16" i="3"/>
  <c r="H61" i="3"/>
  <c r="J47" i="3"/>
  <c r="H47" i="3" s="1"/>
  <c r="L32" i="3"/>
  <c r="L16" i="3"/>
  <c r="L15" i="3" s="1"/>
  <c r="I48" i="3"/>
  <c r="H36" i="3"/>
  <c r="K409" i="3"/>
  <c r="K398" i="3"/>
  <c r="L409" i="3"/>
  <c r="L398" i="3"/>
  <c r="M409" i="3"/>
  <c r="M396" i="3"/>
  <c r="H32" i="3" l="1"/>
  <c r="H16" i="3"/>
  <c r="J22" i="3"/>
  <c r="H22" i="3" s="1"/>
  <c r="H39" i="3"/>
  <c r="M381" i="3"/>
  <c r="H396" i="3"/>
  <c r="I396" i="3"/>
  <c r="J15" i="3" l="1"/>
  <c r="H15" i="3" s="1"/>
</calcChain>
</file>

<file path=xl/comments1.xml><?xml version="1.0" encoding="utf-8"?>
<comments xmlns="http://schemas.openxmlformats.org/spreadsheetml/2006/main">
  <authors>
    <author>Kovaleva</author>
  </authors>
  <commentList>
    <comment ref="B327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убрать слово строительство</t>
        </r>
      </text>
    </comment>
    <comment ref="D327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изменить на 12698,2</t>
        </r>
      </text>
    </comment>
  </commentList>
</comments>
</file>

<file path=xl/sharedStrings.xml><?xml version="1.0" encoding="utf-8"?>
<sst xmlns="http://schemas.openxmlformats.org/spreadsheetml/2006/main" count="592" uniqueCount="129">
  <si>
    <t xml:space="preserve">Приложение № 2 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</si>
  <si>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</si>
  <si>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</si>
  <si>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 руб.)</t>
  </si>
  <si>
    <t>Год</t>
  </si>
  <si>
    <t>Федеральный  бюджет</t>
  </si>
  <si>
    <t>Городской бюджет</t>
  </si>
  <si>
    <t>Внебюджетные средства</t>
  </si>
  <si>
    <t>ВСЕГО</t>
  </si>
  <si>
    <t>2015 год</t>
  </si>
  <si>
    <t>2016 год</t>
  </si>
  <si>
    <t>2017 год</t>
  </si>
  <si>
    <t>Реконструкция</t>
  </si>
  <si>
    <t>вместимость 25 чел.</t>
  </si>
  <si>
    <t>в ценах 2014 года</t>
  </si>
  <si>
    <t xml:space="preserve">Строительство (реконструкция) </t>
  </si>
  <si>
    <t>вместимость 30 чел.</t>
  </si>
  <si>
    <t xml:space="preserve">Реконструкция </t>
  </si>
  <si>
    <t>200 мест</t>
  </si>
  <si>
    <t xml:space="preserve">    110 700,0</t>
  </si>
  <si>
    <t>2014 -2015</t>
  </si>
  <si>
    <t>Строительство</t>
  </si>
  <si>
    <t>340 мест</t>
  </si>
  <si>
    <t xml:space="preserve">    323 000,0</t>
  </si>
  <si>
    <t>2014-2016</t>
  </si>
  <si>
    <t>2015 год</t>
  </si>
  <si>
    <t>14 493,7</t>
  </si>
  <si>
    <t>14 325,2</t>
  </si>
  <si>
    <t>528 мест</t>
  </si>
  <si>
    <t>2016 год</t>
  </si>
  <si>
    <t xml:space="preserve">Строительство         </t>
  </si>
  <si>
    <t>170 мест</t>
  </si>
  <si>
    <t xml:space="preserve">    170 379,0</t>
  </si>
  <si>
    <t>Областной бюджет</t>
  </si>
  <si>
    <t>в том числе кредиторская задолженность на начало финансового года</t>
  </si>
  <si>
    <t>в том числе кредиторская задолженность на  начало финансового года</t>
  </si>
  <si>
    <t>2018 год</t>
  </si>
  <si>
    <t>2019 год</t>
  </si>
  <si>
    <t>2020 год</t>
  </si>
  <si>
    <t>2013 -2014</t>
  </si>
  <si>
    <t xml:space="preserve"> к муниципальной программе</t>
  </si>
  <si>
    <t>в ценах  2017 года</t>
  </si>
  <si>
    <t>1500 мест</t>
  </si>
  <si>
    <t>в ценах  текущих лет</t>
  </si>
  <si>
    <t>в ценах  2018 года</t>
  </si>
  <si>
    <t>Приобретение</t>
  </si>
  <si>
    <t>2018- 2019</t>
  </si>
  <si>
    <t>Направление инвестирования (проектные работы, строительство, реконструкция, техническое перевооружение, приобретение)</t>
  </si>
  <si>
    <t>вместимость  30 чел.</t>
  </si>
  <si>
    <t>Проектные работы</t>
  </si>
  <si>
    <t>вместимость 30  чел.</t>
  </si>
  <si>
    <t>2015-2016</t>
  </si>
  <si>
    <t>350 мест</t>
  </si>
  <si>
    <t>330 мест</t>
  </si>
  <si>
    <t>120 мест</t>
  </si>
  <si>
    <t>Строительство ( реконструкция)</t>
  </si>
  <si>
    <t xml:space="preserve">2019 год </t>
  </si>
  <si>
    <t>2021 год</t>
  </si>
  <si>
    <t>2022 год</t>
  </si>
  <si>
    <t>2018 -2019</t>
  </si>
  <si>
    <t>2023 год</t>
  </si>
  <si>
    <t>2024 год</t>
  </si>
  <si>
    <t>2025 год</t>
  </si>
  <si>
    <t>Год определения стоимости строительства  объекта</t>
  </si>
  <si>
    <t>2021год</t>
  </si>
  <si>
    <t>2018-2019</t>
  </si>
  <si>
    <t>1.2.2.1. Реконструкция здания МОАУ ДОД ДЮСШ № 3, в кв. 177 г. Благовещенска</t>
  </si>
  <si>
    <t xml:space="preserve">1.2.2.2.  Строительство (реконструкция) стадиона МОБУ СОШ № 14 г. Благовещенска   </t>
  </si>
  <si>
    <t xml:space="preserve">1.2.2.3. Реконструкция МДОАУ ДС № 67 (ул. Студенческая, 34/5)  </t>
  </si>
  <si>
    <t>1.2.2.4. Строительство ДОУ, 404 квартал, г. Благовещенск</t>
  </si>
  <si>
    <t xml:space="preserve">1.2.2.5. Строительство (реконструкция) стадиона МОАУ СОШ № 17 г. Благовещенска   </t>
  </si>
  <si>
    <t xml:space="preserve">1.2.2.6. Строительство (реконструкция) стадиона МОБУ СОШ № 23 г. Благовещенска  </t>
  </si>
  <si>
    <t>1.2.2.8. Строительство (реконструкция) стадиона МАОУ "Гимназия № 1 г.Благовещенска"</t>
  </si>
  <si>
    <t>1.2.2.9. Строительство (реконструкция) стадиона МАОУ "Школа № 13 г.Благовещенска"</t>
  </si>
  <si>
    <t>1.2.2.10. Строительство (реконструкция) стадиона МБОУ "Школа № 27 г. Благовещенска"</t>
  </si>
  <si>
    <t>1.2.2.11. Строительство (реконструкция) стадиона МАОУ "Гимназия № 25 г. Благовещенска"</t>
  </si>
  <si>
    <t xml:space="preserve">1.2.7.1. "Строительство   МОАУ СОШ №22 в г.Благовещенске. Корпус №2" </t>
  </si>
  <si>
    <t xml:space="preserve">1.2.2.7. Корректировка проектной документации по объекту "Строительство МОАУ  СОШ №22 в г. Благовещенске. Корпус №2" </t>
  </si>
  <si>
    <t>1.5.1.1. "Школа на 1500 мест в квартале 406 г.Благовещенск, Амурская область"</t>
  </si>
  <si>
    <t>1.2.8.1. Приобретение объектов недвижимого имущества, готового к использованию дошкольной организацией, МАДОУ «Детский сад №32 г. Благовещенска»</t>
  </si>
  <si>
    <t>1.2.8.2. Приобретение объектов недвижимого имущества, готового к использованию дошкольной организацией, МАДОУ «Детский сад №60 г. Благовещенска»</t>
  </si>
  <si>
    <t>Плановый объем и источники финансирования по годам реализации муниципальной программы, тыс. руб.</t>
  </si>
  <si>
    <t>Общий объем финансирования, тыс. руб.</t>
  </si>
  <si>
    <t>в ценах 2018 года</t>
  </si>
  <si>
    <t>Наименование  муниципальной программы, основного мероприятия, мероприятия /объекта капитального строительства (объекта недвижимого имущества)</t>
  </si>
  <si>
    <t>Срок строительства объекта или реализации мероприятия (с учетом разработки ПСД)/ срок разработки ПСД</t>
  </si>
  <si>
    <t>Всего по муниципальной программе, в том  числе:</t>
  </si>
  <si>
    <t>Всего по муниципальной программе "Развитие образования города Благовещенска", в том  числе:</t>
  </si>
  <si>
    <t>в том числе расходы на ПИР и ПСД</t>
  </si>
  <si>
    <t>Подпрограмма 1 "Развитие дошкольного, общего и дополнительного образования детей"</t>
  </si>
  <si>
    <t>Всего по основному мероприятию за весь период реализации муниципальной программы, в том  числе:</t>
  </si>
  <si>
    <t>Всего по объекту за весь период реализации муниципальной программы, в том  числе:</t>
  </si>
  <si>
    <t>Всего по мероприятию за весь период реализации муниципальной программы, в том  числе:</t>
  </si>
  <si>
    <t>Мероприятие 1.2.6. Школа на 1500 мест в квартале 406 г. Благовещенск, Амурская область (в т.ч. проектные работы)</t>
  </si>
  <si>
    <t>Мероприятие 1.2.7. Создание новых мест в общеобразовательных организациях, в том  числе:</t>
  </si>
  <si>
    <t>Основное мероприятие 1.2. Развитие инфраструктуры дошкольного, общего и дополнительного образования, в том числе:</t>
  </si>
  <si>
    <t>Мероприятие 1.2.2. Капитальные вложения в объекты муниципальной собственности, в том числе:</t>
  </si>
  <si>
    <t>Мероприятие 1.2.3. Детский сад на 170 мест в кварталах 424,449 г. Благовещенска</t>
  </si>
  <si>
    <t>Мероприятие 1.2.8.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в том  числе:</t>
  </si>
  <si>
    <t>Мероприятие 1.2.9. 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</si>
  <si>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Мероприятие 1.5.1 Создание новых мест в общеобразовательных организациях, в том  числе:</t>
  </si>
  <si>
    <t>вместимость 350  чел.</t>
  </si>
  <si>
    <t>1.2.2.12. Крытый футбольный манеж в квартале 398 г. Благовещенска, Амурская область ( в том числе проектные работы)</t>
  </si>
  <si>
    <t>в том числе: неиспользованный остаток прошлых лет</t>
  </si>
  <si>
    <t>1.2.13.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</si>
  <si>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в текущих ценах</t>
  </si>
  <si>
    <t>Основное мероприятие 1.5. Региональный проект "Современная школа", в том  числе:</t>
  </si>
  <si>
    <t xml:space="preserve"> </t>
  </si>
  <si>
    <t xml:space="preserve">проектные работы, строительство </t>
  </si>
  <si>
    <t>1.5.3.1 "Общеобразовательная школа на 1200 мест в Северном планировочном районе г. Благовещенск, Амурская область"</t>
  </si>
  <si>
    <t>Мероприятие 1.5.2 Создание новых мест в общеобразовательных организациях (проведение государственной экспертизы)</t>
  </si>
  <si>
    <t>2021-2022</t>
  </si>
  <si>
    <t>2020-2023</t>
  </si>
  <si>
    <t>2019- 2022</t>
  </si>
  <si>
    <t>проектные работы</t>
  </si>
  <si>
    <t>2026 год</t>
  </si>
  <si>
    <t>2027 год</t>
  </si>
  <si>
    <t>2028 год</t>
  </si>
  <si>
    <t>2029 год</t>
  </si>
  <si>
    <t>2023-2029</t>
  </si>
  <si>
    <t>в ценах соотвествующих лет</t>
  </si>
  <si>
    <t>Строительство, выплата денежных обязательств концедента</t>
  </si>
  <si>
    <t>*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</si>
  <si>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к постановлению администрации города</t>
  </si>
  <si>
    <r>
      <t>Мероприятие 1.5.3 Создание новых мест в общеобразовательных организациях в связи с ростом числа обучающихся, вызванным демографическим фактором, в том числе:</t>
    </r>
    <r>
      <rPr>
        <sz val="11"/>
        <rFont val="Calibri"/>
        <family val="2"/>
        <charset val="204"/>
      </rPr>
      <t>*</t>
    </r>
  </si>
  <si>
    <t>Приложение № 2</t>
  </si>
  <si>
    <t>250 мест</t>
  </si>
  <si>
    <t>1.2.2.12. Строительство  корпуса МАОУ "Гимназия № 1"  г.Благовещенск, Амурская область</t>
  </si>
  <si>
    <t>Благовещенска от 10.07.2024 № 3167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</si>
</sst>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4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0" xfId="0" applyNumberFormat="1" applyFont="1" applyFill="1"/>
    <xf numFmtId="0" fontId="2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justify" vertical="top" wrapText="1"/>
    </xf>
    <xf numFmtId="0" fontId="3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justify" vertical="top" wrapText="1"/>
    </xf>
    <xf numFmtId="0" fontId="1" fillId="2" borderId="0" xfId="0" applyFont="1" applyFill="1" applyBorder="1"/>
    <xf numFmtId="0" fontId="1" fillId="2" borderId="5" xfId="0" applyFont="1" applyFill="1" applyBorder="1"/>
    <xf numFmtId="164" fontId="1" fillId="2" borderId="3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/>
    </xf>
    <xf numFmtId="164" fontId="1" fillId="2" borderId="0" xfId="0" applyNumberFormat="1" applyFont="1" applyFill="1" applyBorder="1" applyAlignment="1">
      <alignment horizontal="right"/>
    </xf>
    <xf numFmtId="0" fontId="5" fillId="2" borderId="0" xfId="0" applyFont="1" applyFill="1"/>
    <xf numFmtId="0" fontId="2" fillId="2" borderId="4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right"/>
    </xf>
    <xf numFmtId="164" fontId="3" fillId="2" borderId="3" xfId="0" applyNumberFormat="1" applyFont="1" applyFill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/>
    <xf numFmtId="0" fontId="1" fillId="2" borderId="6" xfId="0" applyFont="1" applyFill="1" applyBorder="1"/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right"/>
    </xf>
    <xf numFmtId="0" fontId="1" fillId="2" borderId="12" xfId="0" applyFont="1" applyFill="1" applyBorder="1"/>
    <xf numFmtId="0" fontId="1" fillId="2" borderId="13" xfId="0" applyFont="1" applyFill="1" applyBorder="1"/>
    <xf numFmtId="0" fontId="1" fillId="2" borderId="4" xfId="0" applyFont="1" applyFill="1" applyBorder="1" applyAlignment="1">
      <alignment horizontal="left" vertical="top" wrapText="1"/>
    </xf>
    <xf numFmtId="164" fontId="1" fillId="2" borderId="9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right"/>
    </xf>
    <xf numFmtId="0" fontId="1" fillId="2" borderId="10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 wrapText="1"/>
    </xf>
    <xf numFmtId="0" fontId="2" fillId="2" borderId="10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center" vertical="top" wrapText="1"/>
    </xf>
    <xf numFmtId="0" fontId="0" fillId="2" borderId="10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4" fontId="2" fillId="2" borderId="9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164" fontId="12" fillId="2" borderId="1" xfId="0" applyNumberFormat="1" applyFont="1" applyFill="1" applyBorder="1" applyAlignment="1">
      <alignment horizontal="right"/>
    </xf>
    <xf numFmtId="0" fontId="12" fillId="2" borderId="7" xfId="0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0" fillId="2" borderId="0" xfId="0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justify" vertical="top" wrapText="1"/>
    </xf>
    <xf numFmtId="0" fontId="6" fillId="2" borderId="14" xfId="0" applyFont="1" applyFill="1" applyBorder="1" applyAlignment="1">
      <alignment horizontal="center" vertical="top" wrapText="1"/>
    </xf>
    <xf numFmtId="0" fontId="0" fillId="2" borderId="14" xfId="0" applyFill="1" applyBorder="1" applyAlignment="1">
      <alignment horizontal="center" vertical="top" wrapText="1"/>
    </xf>
    <xf numFmtId="0" fontId="0" fillId="2" borderId="11" xfId="0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0" fillId="2" borderId="10" xfId="0" applyFill="1" applyBorder="1" applyAlignment="1">
      <alignment horizontal="center" vertical="top" wrapText="1"/>
    </xf>
    <xf numFmtId="164" fontId="1" fillId="2" borderId="10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center" vertical="top" wrapText="1"/>
    </xf>
    <xf numFmtId="4" fontId="1" fillId="2" borderId="9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 wrapText="1"/>
    </xf>
    <xf numFmtId="0" fontId="0" fillId="2" borderId="4" xfId="0" applyFill="1" applyBorder="1" applyAlignment="1"/>
    <xf numFmtId="0" fontId="2" fillId="2" borderId="4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vertical="top"/>
    </xf>
    <xf numFmtId="164" fontId="1" fillId="2" borderId="3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0" fillId="2" borderId="3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10" xfId="0" applyFill="1" applyBorder="1" applyAlignment="1">
      <alignment horizontal="center" vertical="top"/>
    </xf>
    <xf numFmtId="0" fontId="6" fillId="2" borderId="4" xfId="0" applyFont="1" applyFill="1" applyBorder="1" applyAlignment="1"/>
    <xf numFmtId="0" fontId="6" fillId="2" borderId="3" xfId="0" applyFont="1" applyFill="1" applyBorder="1" applyAlignment="1"/>
    <xf numFmtId="164" fontId="1" fillId="2" borderId="1" xfId="0" applyNumberFormat="1" applyFont="1" applyFill="1" applyBorder="1" applyAlignment="1">
      <alignment horizontal="right" wrapText="1"/>
    </xf>
    <xf numFmtId="164" fontId="12" fillId="3" borderId="1" xfId="0" applyNumberFormat="1" applyFont="1" applyFill="1" applyBorder="1" applyAlignment="1">
      <alignment horizontal="right"/>
    </xf>
    <xf numFmtId="164" fontId="14" fillId="3" borderId="1" xfId="0" applyNumberFormat="1" applyFont="1" applyFill="1" applyBorder="1" applyAlignment="1">
      <alignment horizontal="right"/>
    </xf>
    <xf numFmtId="0" fontId="12" fillId="4" borderId="7" xfId="0" applyFont="1" applyFill="1" applyBorder="1" applyAlignment="1">
      <alignment horizontal="justify" vertical="center" wrapText="1"/>
    </xf>
    <xf numFmtId="164" fontId="14" fillId="2" borderId="1" xfId="0" applyNumberFormat="1" applyFont="1" applyFill="1" applyBorder="1" applyAlignment="1">
      <alignment horizontal="right"/>
    </xf>
    <xf numFmtId="0" fontId="14" fillId="2" borderId="7" xfId="0" applyFont="1" applyFill="1" applyBorder="1" applyAlignment="1">
      <alignment horizontal="justify" vertical="center" wrapText="1"/>
    </xf>
    <xf numFmtId="0" fontId="0" fillId="2" borderId="4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1" fillId="2" borderId="2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center" vertical="top" wrapText="1"/>
    </xf>
    <xf numFmtId="4" fontId="1" fillId="2" borderId="9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vertical="top" wrapText="1"/>
    </xf>
    <xf numFmtId="0" fontId="0" fillId="2" borderId="3" xfId="0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/>
    </xf>
    <xf numFmtId="4" fontId="1" fillId="2" borderId="2" xfId="0" applyNumberFormat="1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right"/>
    </xf>
    <xf numFmtId="164" fontId="1" fillId="2" borderId="11" xfId="0" applyNumberFormat="1" applyFont="1" applyFill="1" applyBorder="1" applyAlignment="1">
      <alignment horizontal="center" vertical="top" wrapText="1"/>
    </xf>
    <xf numFmtId="3" fontId="1" fillId="2" borderId="9" xfId="0" applyNumberFormat="1" applyFont="1" applyFill="1" applyBorder="1" applyAlignment="1">
      <alignment horizontal="center" vertical="top" wrapText="1"/>
    </xf>
    <xf numFmtId="0" fontId="0" fillId="2" borderId="10" xfId="0" applyFill="1" applyBorder="1" applyAlignment="1"/>
    <xf numFmtId="0" fontId="0" fillId="2" borderId="11" xfId="0" applyFill="1" applyBorder="1" applyAlignment="1"/>
    <xf numFmtId="0" fontId="6" fillId="2" borderId="10" xfId="0" applyFont="1" applyFill="1" applyBorder="1" applyAlignment="1"/>
    <xf numFmtId="0" fontId="6" fillId="2" borderId="11" xfId="0" applyFont="1" applyFill="1" applyBorder="1" applyAlignment="1"/>
    <xf numFmtId="0" fontId="6" fillId="2" borderId="4" xfId="0" applyFont="1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6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11" xfId="0" applyFill="1" applyBorder="1" applyAlignment="1">
      <alignment vertical="top"/>
    </xf>
    <xf numFmtId="0" fontId="1" fillId="2" borderId="2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center" vertical="top" wrapText="1"/>
    </xf>
    <xf numFmtId="4" fontId="1" fillId="2" borderId="9" xfId="0" applyNumberFormat="1" applyFont="1" applyFill="1" applyBorder="1" applyAlignment="1">
      <alignment horizontal="center" vertical="top" wrapText="1"/>
    </xf>
    <xf numFmtId="4" fontId="1" fillId="2" borderId="10" xfId="0" applyNumberFormat="1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vertical="top" wrapText="1"/>
    </xf>
    <xf numFmtId="0" fontId="15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3" xfId="0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0" fontId="1" fillId="2" borderId="0" xfId="0" applyFont="1" applyFill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1" fillId="2" borderId="4" xfId="0" applyFont="1" applyFill="1" applyBorder="1" applyAlignment="1"/>
    <xf numFmtId="0" fontId="0" fillId="2" borderId="4" xfId="0" applyFill="1" applyBorder="1" applyAlignment="1"/>
    <xf numFmtId="0" fontId="12" fillId="2" borderId="2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2:AF474"/>
  <sheetViews>
    <sheetView tabSelected="1" zoomScale="84" zoomScaleNormal="84" zoomScaleSheetLayoutView="51" workbookViewId="0">
      <selection activeCell="A9" sqref="A9:M9"/>
    </sheetView>
  </sheetViews>
  <sheetFormatPr defaultColWidth="9.140625" defaultRowHeight="15" x14ac:dyDescent="0.25"/>
  <cols>
    <col min="1" max="1" width="28.42578125" style="1" customWidth="1"/>
    <col min="2" max="2" width="20.85546875" style="1" customWidth="1"/>
    <col min="3" max="3" width="17.85546875" style="1" customWidth="1"/>
    <col min="4" max="4" width="18.85546875" style="1" customWidth="1"/>
    <col min="5" max="5" width="20.28515625" style="1" customWidth="1"/>
    <col min="6" max="6" width="18.85546875" style="1" customWidth="1"/>
    <col min="7" max="7" width="19.42578125" style="1" customWidth="1"/>
    <col min="8" max="8" width="18.85546875" style="1" customWidth="1"/>
    <col min="9" max="9" width="12.140625" style="1" customWidth="1"/>
    <col min="10" max="10" width="12.85546875" style="1" customWidth="1"/>
    <col min="11" max="11" width="12.5703125" style="1" customWidth="1"/>
    <col min="12" max="12" width="11.5703125" style="1" customWidth="1"/>
    <col min="13" max="13" width="14.7109375" style="1" customWidth="1"/>
    <col min="14" max="14" width="10.85546875" style="1" hidden="1" customWidth="1"/>
    <col min="15" max="15" width="11" style="1" hidden="1" customWidth="1"/>
    <col min="16" max="16" width="9.140625" style="1" hidden="1" customWidth="1"/>
    <col min="17" max="17" width="12.85546875" style="1" hidden="1" customWidth="1"/>
    <col min="18" max="18" width="14.42578125" style="1" hidden="1" customWidth="1"/>
    <col min="19" max="19" width="9.140625" style="1" hidden="1" customWidth="1"/>
    <col min="20" max="20" width="0.28515625" style="1" hidden="1" customWidth="1"/>
    <col min="21" max="22" width="9.140625" style="1"/>
    <col min="23" max="23" width="11.28515625" style="1" bestFit="1" customWidth="1"/>
    <col min="24" max="16384" width="9.140625" style="1"/>
  </cols>
  <sheetData>
    <row r="2" spans="1:13" x14ac:dyDescent="0.25">
      <c r="J2" s="2" t="s">
        <v>125</v>
      </c>
      <c r="K2" s="2"/>
      <c r="L2" s="2"/>
    </row>
    <row r="3" spans="1:13" x14ac:dyDescent="0.25">
      <c r="J3" s="2" t="s">
        <v>123</v>
      </c>
      <c r="K3" s="2"/>
      <c r="L3" s="2"/>
    </row>
    <row r="4" spans="1:13" x14ac:dyDescent="0.25">
      <c r="J4" s="2" t="s">
        <v>128</v>
      </c>
      <c r="K4" s="2"/>
      <c r="L4" s="2"/>
    </row>
    <row r="5" spans="1:13" ht="21" customHeight="1" x14ac:dyDescent="0.25">
      <c r="I5" s="2"/>
      <c r="J5" s="2"/>
      <c r="K5" s="2"/>
      <c r="L5" s="2"/>
      <c r="M5" s="2"/>
    </row>
    <row r="6" spans="1:13" ht="18.95" customHeight="1" x14ac:dyDescent="0.25">
      <c r="A6" s="187"/>
      <c r="B6" s="187"/>
      <c r="J6" s="188" t="s">
        <v>0</v>
      </c>
      <c r="K6" s="188"/>
      <c r="L6" s="188"/>
      <c r="M6" s="188"/>
    </row>
    <row r="7" spans="1:13" ht="13.15" customHeight="1" x14ac:dyDescent="0.25">
      <c r="A7" s="3"/>
      <c r="J7" s="188" t="s">
        <v>40</v>
      </c>
      <c r="K7" s="189"/>
      <c r="L7" s="189"/>
      <c r="M7" s="189"/>
    </row>
    <row r="8" spans="1:13" ht="14.45" x14ac:dyDescent="0.25">
      <c r="A8" s="3"/>
      <c r="J8" s="110"/>
      <c r="K8" s="111"/>
      <c r="L8" s="111"/>
      <c r="M8" s="111"/>
    </row>
    <row r="9" spans="1:13" ht="36" customHeight="1" x14ac:dyDescent="0.25">
      <c r="A9" s="190" t="s">
        <v>1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</row>
    <row r="10" spans="1:13" ht="4.7" customHeight="1" x14ac:dyDescent="0.25"/>
    <row r="11" spans="1:13" ht="29.25" customHeight="1" x14ac:dyDescent="0.25">
      <c r="A11" s="181" t="s">
        <v>84</v>
      </c>
      <c r="B11" s="181" t="s">
        <v>47</v>
      </c>
      <c r="C11" s="181" t="s">
        <v>2</v>
      </c>
      <c r="D11" s="181" t="s">
        <v>3</v>
      </c>
      <c r="E11" s="181" t="s">
        <v>63</v>
      </c>
      <c r="F11" s="181" t="s">
        <v>85</v>
      </c>
      <c r="G11" s="181" t="s">
        <v>81</v>
      </c>
      <c r="H11" s="181"/>
      <c r="I11" s="181"/>
      <c r="J11" s="181"/>
      <c r="K11" s="181"/>
      <c r="L11" s="181"/>
      <c r="M11" s="181"/>
    </row>
    <row r="12" spans="1:13" ht="43.5" customHeight="1" x14ac:dyDescent="0.25">
      <c r="A12" s="181"/>
      <c r="B12" s="181"/>
      <c r="C12" s="181"/>
      <c r="D12" s="181"/>
      <c r="E12" s="181"/>
      <c r="F12" s="181"/>
      <c r="G12" s="181" t="s">
        <v>4</v>
      </c>
      <c r="H12" s="181" t="s">
        <v>82</v>
      </c>
      <c r="I12" s="181"/>
      <c r="J12" s="181" t="s">
        <v>5</v>
      </c>
      <c r="K12" s="181" t="s">
        <v>33</v>
      </c>
      <c r="L12" s="192" t="s">
        <v>6</v>
      </c>
      <c r="M12" s="181" t="s">
        <v>7</v>
      </c>
    </row>
    <row r="13" spans="1:13" ht="82.5" customHeight="1" x14ac:dyDescent="0.25">
      <c r="A13" s="181"/>
      <c r="B13" s="181"/>
      <c r="C13" s="181"/>
      <c r="D13" s="181"/>
      <c r="E13" s="181"/>
      <c r="F13" s="181"/>
      <c r="G13" s="181"/>
      <c r="H13" s="99" t="s">
        <v>8</v>
      </c>
      <c r="I13" s="99" t="s">
        <v>88</v>
      </c>
      <c r="J13" s="181"/>
      <c r="K13" s="181"/>
      <c r="L13" s="192"/>
      <c r="M13" s="181"/>
    </row>
    <row r="14" spans="1:13" ht="14.45" x14ac:dyDescent="0.25">
      <c r="A14" s="72">
        <v>1</v>
      </c>
      <c r="B14" s="72">
        <v>2</v>
      </c>
      <c r="C14" s="72">
        <v>3</v>
      </c>
      <c r="D14" s="72">
        <v>4</v>
      </c>
      <c r="E14" s="72">
        <v>5</v>
      </c>
      <c r="F14" s="72">
        <v>6</v>
      </c>
      <c r="G14" s="99">
        <v>7</v>
      </c>
      <c r="H14" s="99">
        <v>8</v>
      </c>
      <c r="I14" s="99">
        <v>9</v>
      </c>
      <c r="J14" s="99">
        <v>10</v>
      </c>
      <c r="K14" s="99">
        <v>11</v>
      </c>
      <c r="L14" s="4">
        <v>12</v>
      </c>
      <c r="M14" s="99">
        <v>13</v>
      </c>
    </row>
    <row r="15" spans="1:13" ht="70.7" customHeight="1" x14ac:dyDescent="0.25">
      <c r="A15" s="182" t="s">
        <v>87</v>
      </c>
      <c r="B15" s="91"/>
      <c r="C15" s="91"/>
      <c r="D15" s="91"/>
      <c r="E15" s="91"/>
      <c r="F15" s="85"/>
      <c r="G15" s="73" t="s">
        <v>86</v>
      </c>
      <c r="H15" s="147">
        <f>SUM(J15:M15)</f>
        <v>5645655.0300000003</v>
      </c>
      <c r="I15" s="117">
        <f>I16+I18+I19+I20+I21+I22+I23+I25+I27+I28+I29-I22-I23</f>
        <v>30531.800000000003</v>
      </c>
      <c r="J15" s="117">
        <f>J16+J18+J19+J20+J21+J22+J23+J25+J27+J28+J29+J30</f>
        <v>1498640.1</v>
      </c>
      <c r="K15" s="117">
        <f>K16+K18+K19+K20+K21+K22+K23+K25+K27+K28+K29+K30</f>
        <v>3697907.9000000004</v>
      </c>
      <c r="L15" s="117">
        <f>L16+L18+L19+L20+L21+L22+L23+L25+L27+L28+L29+L30</f>
        <v>449107.02999999997</v>
      </c>
      <c r="M15" s="117">
        <f>M16+M18+M19+M20+M21+M22+M23+M25+M27+M28+M29+M30</f>
        <v>0</v>
      </c>
    </row>
    <row r="16" spans="1:13" x14ac:dyDescent="0.25">
      <c r="A16" s="170"/>
      <c r="B16" s="86"/>
      <c r="C16" s="100"/>
      <c r="D16" s="100"/>
      <c r="E16" s="100"/>
      <c r="F16" s="95"/>
      <c r="G16" s="17" t="s">
        <v>9</v>
      </c>
      <c r="H16" s="13">
        <f>SUM(J16:M16)</f>
        <v>113760.59999999999</v>
      </c>
      <c r="I16" s="13">
        <f t="shared" ref="I16:I21" si="0">I33</f>
        <v>0</v>
      </c>
      <c r="J16" s="13">
        <f t="shared" ref="J16:M16" si="1">J33</f>
        <v>0</v>
      </c>
      <c r="K16" s="13">
        <f t="shared" si="1"/>
        <v>13672.7</v>
      </c>
      <c r="L16" s="13">
        <f t="shared" si="1"/>
        <v>100087.9</v>
      </c>
      <c r="M16" s="13">
        <f t="shared" si="1"/>
        <v>0</v>
      </c>
    </row>
    <row r="17" spans="1:18" ht="86.25" customHeight="1" x14ac:dyDescent="0.25">
      <c r="A17" s="170"/>
      <c r="B17" s="86"/>
      <c r="C17" s="100"/>
      <c r="D17" s="100"/>
      <c r="E17" s="100"/>
      <c r="F17" s="95"/>
      <c r="G17" s="16" t="s">
        <v>34</v>
      </c>
      <c r="H17" s="28">
        <f>SUM(J17:M17)</f>
        <v>24094.199999999997</v>
      </c>
      <c r="I17" s="28">
        <f t="shared" si="0"/>
        <v>0</v>
      </c>
      <c r="J17" s="28">
        <f t="shared" ref="J17:M17" si="2">J34</f>
        <v>0</v>
      </c>
      <c r="K17" s="28">
        <f t="shared" si="2"/>
        <v>0</v>
      </c>
      <c r="L17" s="28">
        <f>L34</f>
        <v>24094.199999999997</v>
      </c>
      <c r="M17" s="28">
        <f t="shared" si="2"/>
        <v>0</v>
      </c>
      <c r="Q17" s="6"/>
      <c r="R17" s="6"/>
    </row>
    <row r="18" spans="1:18" ht="16.350000000000001" customHeight="1" x14ac:dyDescent="0.25">
      <c r="A18" s="49"/>
      <c r="B18" s="86"/>
      <c r="C18" s="100"/>
      <c r="D18" s="100"/>
      <c r="E18" s="100"/>
      <c r="F18" s="95"/>
      <c r="G18" s="17" t="s">
        <v>10</v>
      </c>
      <c r="H18" s="5">
        <f>SUM(J18:M18)</f>
        <v>161861</v>
      </c>
      <c r="I18" s="5">
        <f t="shared" si="0"/>
        <v>0</v>
      </c>
      <c r="J18" s="5">
        <f t="shared" ref="J18:M23" si="3">J35+J356</f>
        <v>0</v>
      </c>
      <c r="K18" s="5">
        <f t="shared" si="3"/>
        <v>75567.3</v>
      </c>
      <c r="L18" s="5">
        <f t="shared" si="3"/>
        <v>86293.7</v>
      </c>
      <c r="M18" s="5">
        <f t="shared" si="3"/>
        <v>0</v>
      </c>
      <c r="O18" s="6"/>
    </row>
    <row r="19" spans="1:18" ht="16.350000000000001" customHeight="1" x14ac:dyDescent="0.25">
      <c r="A19" s="89"/>
      <c r="B19" s="86"/>
      <c r="C19" s="100"/>
      <c r="D19" s="100"/>
      <c r="E19" s="100"/>
      <c r="F19" s="95"/>
      <c r="G19" s="17" t="s">
        <v>11</v>
      </c>
      <c r="H19" s="5">
        <f t="shared" ref="H19:H29" si="4">SUM(J19:M19)</f>
        <v>16343.7</v>
      </c>
      <c r="I19" s="5">
        <f t="shared" si="0"/>
        <v>0</v>
      </c>
      <c r="J19" s="5">
        <f t="shared" si="3"/>
        <v>0</v>
      </c>
      <c r="K19" s="5">
        <f t="shared" si="3"/>
        <v>0</v>
      </c>
      <c r="L19" s="5">
        <f t="shared" si="3"/>
        <v>16343.7</v>
      </c>
      <c r="M19" s="5">
        <f t="shared" si="3"/>
        <v>0</v>
      </c>
    </row>
    <row r="20" spans="1:18" ht="14.45" customHeight="1" x14ac:dyDescent="0.25">
      <c r="A20" s="89"/>
      <c r="B20" s="86"/>
      <c r="C20" s="100"/>
      <c r="D20" s="100"/>
      <c r="E20" s="100"/>
      <c r="F20" s="95"/>
      <c r="G20" s="17" t="s">
        <v>36</v>
      </c>
      <c r="H20" s="5">
        <f t="shared" si="4"/>
        <v>531867.9</v>
      </c>
      <c r="I20" s="5">
        <f t="shared" si="0"/>
        <v>17246.3</v>
      </c>
      <c r="J20" s="5">
        <f t="shared" si="3"/>
        <v>0</v>
      </c>
      <c r="K20" s="5">
        <f t="shared" si="3"/>
        <v>490281.9</v>
      </c>
      <c r="L20" s="5">
        <f t="shared" si="3"/>
        <v>41585.999999999993</v>
      </c>
      <c r="M20" s="5">
        <f t="shared" si="3"/>
        <v>0</v>
      </c>
    </row>
    <row r="21" spans="1:18" ht="17.25" customHeight="1" x14ac:dyDescent="0.25">
      <c r="A21" s="89"/>
      <c r="B21" s="86"/>
      <c r="C21" s="100"/>
      <c r="D21" s="100"/>
      <c r="E21" s="100"/>
      <c r="F21" s="95"/>
      <c r="G21" s="17" t="s">
        <v>37</v>
      </c>
      <c r="H21" s="5">
        <f t="shared" si="4"/>
        <v>174781.2</v>
      </c>
      <c r="I21" s="5">
        <f t="shared" si="0"/>
        <v>13163.7</v>
      </c>
      <c r="J21" s="5">
        <f t="shared" si="3"/>
        <v>0</v>
      </c>
      <c r="K21" s="5">
        <f t="shared" si="3"/>
        <v>150361.70000000001</v>
      </c>
      <c r="L21" s="5">
        <f t="shared" si="3"/>
        <v>24419.5</v>
      </c>
      <c r="M21" s="5">
        <f t="shared" si="3"/>
        <v>0</v>
      </c>
    </row>
    <row r="22" spans="1:18" ht="17.649999999999999" customHeight="1" x14ac:dyDescent="0.25">
      <c r="A22" s="89"/>
      <c r="B22" s="86"/>
      <c r="C22" s="100"/>
      <c r="D22" s="100"/>
      <c r="E22" s="100"/>
      <c r="F22" s="95"/>
      <c r="G22" s="17" t="s">
        <v>38</v>
      </c>
      <c r="H22" s="5">
        <f t="shared" si="4"/>
        <v>535967</v>
      </c>
      <c r="I22" s="5">
        <f>I39</f>
        <v>9050.2000000000007</v>
      </c>
      <c r="J22" s="5">
        <f t="shared" si="3"/>
        <v>0</v>
      </c>
      <c r="K22" s="5">
        <f t="shared" si="3"/>
        <v>495301.8</v>
      </c>
      <c r="L22" s="5">
        <f t="shared" si="3"/>
        <v>40665.199999999997</v>
      </c>
      <c r="M22" s="5">
        <f t="shared" si="3"/>
        <v>0</v>
      </c>
    </row>
    <row r="23" spans="1:18" ht="14.45" customHeight="1" x14ac:dyDescent="0.25">
      <c r="A23" s="89"/>
      <c r="B23" s="86"/>
      <c r="C23" s="86"/>
      <c r="D23" s="86"/>
      <c r="E23" s="86"/>
      <c r="F23" s="95"/>
      <c r="G23" s="17" t="s">
        <v>57</v>
      </c>
      <c r="H23" s="5">
        <f t="shared" si="4"/>
        <v>945835.2</v>
      </c>
      <c r="I23" s="5">
        <f>I40</f>
        <v>10104.5</v>
      </c>
      <c r="J23" s="5">
        <f t="shared" si="3"/>
        <v>0</v>
      </c>
      <c r="K23" s="5">
        <f t="shared" si="3"/>
        <v>910183.2</v>
      </c>
      <c r="L23" s="5">
        <f t="shared" si="3"/>
        <v>35652</v>
      </c>
      <c r="M23" s="5">
        <f t="shared" si="3"/>
        <v>0</v>
      </c>
    </row>
    <row r="24" spans="1:18" ht="57.6" customHeight="1" x14ac:dyDescent="0.25">
      <c r="A24" s="89"/>
      <c r="B24" s="86"/>
      <c r="C24" s="86"/>
      <c r="D24" s="86"/>
      <c r="E24" s="86"/>
      <c r="F24" s="95"/>
      <c r="G24" s="33" t="s">
        <v>103</v>
      </c>
      <c r="H24" s="30">
        <f t="shared" ref="H24:M24" si="5">H362+H41</f>
        <v>330677.39999999997</v>
      </c>
      <c r="I24" s="30">
        <f t="shared" si="5"/>
        <v>9050.2000000000007</v>
      </c>
      <c r="J24" s="30">
        <f t="shared" si="5"/>
        <v>0</v>
      </c>
      <c r="K24" s="30">
        <f t="shared" si="5"/>
        <v>302329.59999999998</v>
      </c>
      <c r="L24" s="30">
        <f t="shared" si="5"/>
        <v>28347.8</v>
      </c>
      <c r="M24" s="30">
        <f t="shared" si="5"/>
        <v>0</v>
      </c>
    </row>
    <row r="25" spans="1:18" ht="17.25" customHeight="1" x14ac:dyDescent="0.25">
      <c r="A25" s="89"/>
      <c r="B25" s="86"/>
      <c r="C25" s="86"/>
      <c r="D25" s="86"/>
      <c r="E25" s="86"/>
      <c r="F25" s="95"/>
      <c r="G25" s="17" t="s">
        <v>58</v>
      </c>
      <c r="H25" s="13">
        <f t="shared" si="4"/>
        <v>974195.8</v>
      </c>
      <c r="I25" s="13">
        <f>I42+I363</f>
        <v>121.80000000000035</v>
      </c>
      <c r="J25" s="13">
        <f>J42+J363</f>
        <v>712615.89999999991</v>
      </c>
      <c r="K25" s="13">
        <f>K42+K363</f>
        <v>251717.40000000011</v>
      </c>
      <c r="L25" s="13">
        <f>L42+L363</f>
        <v>9862.5000000000036</v>
      </c>
      <c r="M25" s="13">
        <f>M42+M363</f>
        <v>0</v>
      </c>
    </row>
    <row r="26" spans="1:18" ht="49.7" hidden="1" customHeight="1" x14ac:dyDescent="0.25">
      <c r="A26" s="89"/>
      <c r="B26" s="86"/>
      <c r="C26" s="86"/>
      <c r="D26" s="86"/>
      <c r="E26" s="86"/>
      <c r="F26" s="95"/>
      <c r="G26" s="33" t="s">
        <v>103</v>
      </c>
      <c r="H26" s="30">
        <f>H43</f>
        <v>0</v>
      </c>
      <c r="I26" s="30">
        <f>I43</f>
        <v>0</v>
      </c>
      <c r="J26" s="30">
        <v>0</v>
      </c>
      <c r="K26" s="30">
        <f>K43</f>
        <v>0</v>
      </c>
      <c r="L26" s="30">
        <f>L43</f>
        <v>0</v>
      </c>
      <c r="M26" s="30">
        <f>M364+M43</f>
        <v>0</v>
      </c>
    </row>
    <row r="27" spans="1:18" ht="14.25" customHeight="1" x14ac:dyDescent="0.25">
      <c r="A27" s="89"/>
      <c r="B27" s="86"/>
      <c r="C27" s="86"/>
      <c r="D27" s="86"/>
      <c r="E27" s="86"/>
      <c r="F27" s="95"/>
      <c r="G27" s="17" t="s">
        <v>60</v>
      </c>
      <c r="H27" s="13">
        <f t="shared" si="4"/>
        <v>213905.6</v>
      </c>
      <c r="I27" s="13">
        <f>I44</f>
        <v>0</v>
      </c>
      <c r="J27" s="13">
        <f t="shared" ref="J27:M29" si="6">J44+J364</f>
        <v>105073.3</v>
      </c>
      <c r="K27" s="13">
        <f t="shared" si="6"/>
        <v>106693.2</v>
      </c>
      <c r="L27" s="13">
        <f t="shared" si="6"/>
        <v>2139.1000000000004</v>
      </c>
      <c r="M27" s="13">
        <f t="shared" si="6"/>
        <v>0</v>
      </c>
    </row>
    <row r="28" spans="1:18" ht="14.25" customHeight="1" x14ac:dyDescent="0.25">
      <c r="A28" s="89"/>
      <c r="B28" s="86"/>
      <c r="C28" s="86"/>
      <c r="D28" s="86"/>
      <c r="E28" s="86"/>
      <c r="F28" s="95"/>
      <c r="G28" s="17" t="s">
        <v>61</v>
      </c>
      <c r="H28" s="13">
        <f t="shared" si="4"/>
        <v>709102.20000000007</v>
      </c>
      <c r="I28" s="13">
        <f>I45</f>
        <v>0</v>
      </c>
      <c r="J28" s="13">
        <f t="shared" si="6"/>
        <v>680950.9</v>
      </c>
      <c r="K28" s="13">
        <f t="shared" si="6"/>
        <v>21060.3</v>
      </c>
      <c r="L28" s="13">
        <f t="shared" si="6"/>
        <v>7091</v>
      </c>
      <c r="M28" s="13">
        <f t="shared" si="6"/>
        <v>0</v>
      </c>
    </row>
    <row r="29" spans="1:18" x14ac:dyDescent="0.25">
      <c r="A29" s="89"/>
      <c r="B29" s="86"/>
      <c r="C29" s="86"/>
      <c r="D29" s="86"/>
      <c r="E29" s="86"/>
      <c r="F29" s="95"/>
      <c r="G29" s="74" t="s">
        <v>62</v>
      </c>
      <c r="H29" s="38">
        <f t="shared" si="4"/>
        <v>634172.09</v>
      </c>
      <c r="I29" s="38">
        <f>I46</f>
        <v>0</v>
      </c>
      <c r="J29" s="38">
        <f t="shared" si="6"/>
        <v>0</v>
      </c>
      <c r="K29" s="38">
        <f t="shared" si="6"/>
        <v>592391.1</v>
      </c>
      <c r="L29" s="38">
        <f t="shared" si="6"/>
        <v>41780.99</v>
      </c>
      <c r="M29" s="38">
        <f t="shared" si="6"/>
        <v>0</v>
      </c>
    </row>
    <row r="30" spans="1:18" x14ac:dyDescent="0.25">
      <c r="A30" s="53"/>
      <c r="B30" s="69"/>
      <c r="C30" s="69"/>
      <c r="D30" s="69"/>
      <c r="E30" s="69"/>
      <c r="F30" s="36"/>
      <c r="G30" s="17" t="s">
        <v>115</v>
      </c>
      <c r="H30" s="13">
        <f t="shared" ref="H30:M30" si="7">H367</f>
        <v>633862.74</v>
      </c>
      <c r="I30" s="13">
        <f t="shared" si="7"/>
        <v>0</v>
      </c>
      <c r="J30" s="13">
        <f t="shared" si="7"/>
        <v>0</v>
      </c>
      <c r="K30" s="13">
        <f t="shared" si="7"/>
        <v>590677.30000000005</v>
      </c>
      <c r="L30" s="13">
        <f t="shared" si="7"/>
        <v>43185.440000000002</v>
      </c>
      <c r="M30" s="13">
        <f t="shared" si="7"/>
        <v>0</v>
      </c>
    </row>
    <row r="31" spans="1:18" ht="18.399999999999999" customHeight="1" x14ac:dyDescent="0.25">
      <c r="A31" s="164" t="s">
        <v>89</v>
      </c>
      <c r="B31" s="165"/>
      <c r="C31" s="165"/>
      <c r="D31" s="165"/>
      <c r="E31" s="165"/>
      <c r="F31" s="165"/>
      <c r="G31" s="166"/>
      <c r="H31" s="166"/>
      <c r="I31" s="166"/>
      <c r="J31" s="166"/>
      <c r="K31" s="166"/>
      <c r="L31" s="166"/>
      <c r="M31" s="167"/>
    </row>
    <row r="32" spans="1:18" ht="93.6" customHeight="1" x14ac:dyDescent="0.25">
      <c r="A32" s="54" t="s">
        <v>95</v>
      </c>
      <c r="B32" s="85"/>
      <c r="C32" s="7"/>
      <c r="D32" s="7"/>
      <c r="E32" s="7"/>
      <c r="F32" s="85"/>
      <c r="G32" s="9" t="s">
        <v>90</v>
      </c>
      <c r="H32" s="13">
        <f>SUM(J32:M32)</f>
        <v>1017771.7000000001</v>
      </c>
      <c r="I32" s="13">
        <f>I33+I35+I36+I37+I38+I39+I40+I42+I44+I45+I46-I39-I40</f>
        <v>30412.599999999991</v>
      </c>
      <c r="J32" s="13">
        <f>J33+J35+J36+J37+J38+J39+J40+J42+J44+J45+J46</f>
        <v>0</v>
      </c>
      <c r="K32" s="13">
        <f>K33+K35+K36+K37+K38+K39+K40+K42+K44+K45+K46</f>
        <v>729883.60000000009</v>
      </c>
      <c r="L32" s="13">
        <f>L33+L35+L36+L37+L38+L39+L40+L42+L44+L45+L46</f>
        <v>287888.09999999998</v>
      </c>
      <c r="M32" s="13">
        <f>M33+M35+M36+M37+M38+M39+M40+M42+M44+M45+M46</f>
        <v>0</v>
      </c>
      <c r="O32" s="6"/>
      <c r="Q32" s="6"/>
      <c r="R32" s="6"/>
    </row>
    <row r="33" spans="1:18" x14ac:dyDescent="0.25">
      <c r="A33" s="49"/>
      <c r="B33" s="95"/>
      <c r="C33" s="105"/>
      <c r="D33" s="105"/>
      <c r="E33" s="105"/>
      <c r="F33" s="95"/>
      <c r="G33" s="10" t="s">
        <v>9</v>
      </c>
      <c r="H33" s="13">
        <f>SUM(J33:M33)</f>
        <v>113760.59999999999</v>
      </c>
      <c r="I33" s="13">
        <f>I49+I220+I248+I263+I289+I328</f>
        <v>0</v>
      </c>
      <c r="J33" s="13">
        <f>J49+J220+J248+J263+J289+J328</f>
        <v>0</v>
      </c>
      <c r="K33" s="13">
        <f>K49+K220+K248+K263+K289+K328</f>
        <v>13672.7</v>
      </c>
      <c r="L33" s="13">
        <f>L49+L220+L248+L263+L289+L328</f>
        <v>100087.9</v>
      </c>
      <c r="M33" s="13">
        <f>M49+M220+M248+M263+M289+M328</f>
        <v>0</v>
      </c>
    </row>
    <row r="34" spans="1:18" ht="75" x14ac:dyDescent="0.25">
      <c r="A34" s="55"/>
      <c r="B34" s="36"/>
      <c r="C34" s="83"/>
      <c r="D34" s="83"/>
      <c r="E34" s="83"/>
      <c r="F34" s="36"/>
      <c r="G34" s="11" t="s">
        <v>34</v>
      </c>
      <c r="H34" s="28">
        <f>SUM(J34:M34)</f>
        <v>24094.199999999997</v>
      </c>
      <c r="I34" s="28">
        <f>I50+I221</f>
        <v>0</v>
      </c>
      <c r="J34" s="28">
        <f>J50+J221</f>
        <v>0</v>
      </c>
      <c r="K34" s="28">
        <f>K50+K221</f>
        <v>0</v>
      </c>
      <c r="L34" s="28">
        <f>L50+L221</f>
        <v>24094.199999999997</v>
      </c>
      <c r="M34" s="28">
        <f>M50+M221</f>
        <v>0</v>
      </c>
      <c r="Q34" s="6"/>
      <c r="R34" s="6"/>
    </row>
    <row r="35" spans="1:18" x14ac:dyDescent="0.25">
      <c r="A35" s="55"/>
      <c r="B35" s="36"/>
      <c r="C35" s="83"/>
      <c r="D35" s="83"/>
      <c r="E35" s="83"/>
      <c r="F35" s="36"/>
      <c r="G35" s="22" t="s">
        <v>10</v>
      </c>
      <c r="H35" s="20">
        <f>SUM(J35:M35)</f>
        <v>161861</v>
      </c>
      <c r="I35" s="20">
        <f t="shared" ref="I35:M38" si="8">I51+I222+I249+I264+I290+I329</f>
        <v>0</v>
      </c>
      <c r="J35" s="20">
        <f t="shared" si="8"/>
        <v>0</v>
      </c>
      <c r="K35" s="20">
        <f t="shared" si="8"/>
        <v>75567.3</v>
      </c>
      <c r="L35" s="20">
        <f t="shared" si="8"/>
        <v>86293.7</v>
      </c>
      <c r="M35" s="20">
        <f t="shared" si="8"/>
        <v>0</v>
      </c>
    </row>
    <row r="36" spans="1:18" x14ac:dyDescent="0.25">
      <c r="A36" s="89"/>
      <c r="B36" s="86"/>
      <c r="C36" s="100"/>
      <c r="D36" s="100"/>
      <c r="E36" s="100"/>
      <c r="F36" s="95"/>
      <c r="G36" s="10" t="s">
        <v>11</v>
      </c>
      <c r="H36" s="13">
        <f t="shared" ref="H36:H47" si="9">SUM(J36:M36)</f>
        <v>16343.7</v>
      </c>
      <c r="I36" s="13">
        <f t="shared" si="8"/>
        <v>0</v>
      </c>
      <c r="J36" s="13">
        <f t="shared" si="8"/>
        <v>0</v>
      </c>
      <c r="K36" s="13">
        <f t="shared" si="8"/>
        <v>0</v>
      </c>
      <c r="L36" s="13">
        <f t="shared" si="8"/>
        <v>16343.7</v>
      </c>
      <c r="M36" s="13">
        <f t="shared" si="8"/>
        <v>0</v>
      </c>
    </row>
    <row r="37" spans="1:18" x14ac:dyDescent="0.25">
      <c r="A37" s="89"/>
      <c r="B37" s="86"/>
      <c r="C37" s="100"/>
      <c r="D37" s="100"/>
      <c r="E37" s="100"/>
      <c r="F37" s="95"/>
      <c r="G37" s="10" t="s">
        <v>36</v>
      </c>
      <c r="H37" s="13">
        <f t="shared" si="9"/>
        <v>531867.9</v>
      </c>
      <c r="I37" s="13">
        <f t="shared" si="8"/>
        <v>17246.3</v>
      </c>
      <c r="J37" s="13">
        <f t="shared" si="8"/>
        <v>0</v>
      </c>
      <c r="K37" s="13">
        <f t="shared" si="8"/>
        <v>490281.9</v>
      </c>
      <c r="L37" s="13">
        <f t="shared" si="8"/>
        <v>41585.999999999993</v>
      </c>
      <c r="M37" s="13">
        <f t="shared" si="8"/>
        <v>0</v>
      </c>
    </row>
    <row r="38" spans="1:18" x14ac:dyDescent="0.25">
      <c r="A38" s="89"/>
      <c r="B38" s="86"/>
      <c r="C38" s="100"/>
      <c r="D38" s="100"/>
      <c r="E38" s="100"/>
      <c r="F38" s="95"/>
      <c r="G38" s="22" t="s">
        <v>37</v>
      </c>
      <c r="H38" s="20">
        <f t="shared" si="9"/>
        <v>174781.2</v>
      </c>
      <c r="I38" s="20">
        <f t="shared" si="8"/>
        <v>13163.7</v>
      </c>
      <c r="J38" s="20">
        <f t="shared" si="8"/>
        <v>0</v>
      </c>
      <c r="K38" s="20">
        <f t="shared" si="8"/>
        <v>150361.70000000001</v>
      </c>
      <c r="L38" s="20">
        <f t="shared" si="8"/>
        <v>24419.5</v>
      </c>
      <c r="M38" s="20">
        <f t="shared" si="8"/>
        <v>0</v>
      </c>
    </row>
    <row r="39" spans="1:18" x14ac:dyDescent="0.25">
      <c r="A39" s="89"/>
      <c r="B39" s="86"/>
      <c r="C39" s="100"/>
      <c r="D39" s="100"/>
      <c r="E39" s="100"/>
      <c r="F39" s="95"/>
      <c r="G39" s="10" t="s">
        <v>38</v>
      </c>
      <c r="H39" s="13">
        <f t="shared" si="9"/>
        <v>9050.2000000000007</v>
      </c>
      <c r="I39" s="13">
        <v>9050.2000000000007</v>
      </c>
      <c r="J39" s="13">
        <f>J55+J226+J253+J268+J294+J333</f>
        <v>0</v>
      </c>
      <c r="K39" s="13">
        <f>K55+K226+K253+K268+K294+K333</f>
        <v>0</v>
      </c>
      <c r="L39" s="13">
        <f>L55+L226+L253+L268+L294+L333</f>
        <v>9050.2000000000007</v>
      </c>
      <c r="M39" s="13">
        <f>M55+M226+M253+M268+M294+M333</f>
        <v>0</v>
      </c>
    </row>
    <row r="40" spans="1:18" x14ac:dyDescent="0.25">
      <c r="A40" s="89"/>
      <c r="B40" s="86"/>
      <c r="C40" s="86"/>
      <c r="D40" s="86"/>
      <c r="E40" s="86"/>
      <c r="F40" s="95"/>
      <c r="G40" s="10" t="s">
        <v>57</v>
      </c>
      <c r="H40" s="13">
        <f>SUM(J40:M40)</f>
        <v>10104.5</v>
      </c>
      <c r="I40" s="13">
        <v>10104.5</v>
      </c>
      <c r="J40" s="13">
        <f>J56+J227+J254+J269+J295+J334</f>
        <v>0</v>
      </c>
      <c r="K40" s="13">
        <f>K56+K227+K254+K269+K295+K334+K348</f>
        <v>0</v>
      </c>
      <c r="L40" s="13">
        <f>L56+L227+L254+L269+L295+L334+L348</f>
        <v>10104.5</v>
      </c>
      <c r="M40" s="13">
        <f>M56+M227+M254+M269+M295+M334</f>
        <v>0</v>
      </c>
    </row>
    <row r="41" spans="1:18" ht="54" x14ac:dyDescent="0.25">
      <c r="A41" s="89"/>
      <c r="B41" s="86"/>
      <c r="C41" s="86"/>
      <c r="D41" s="86"/>
      <c r="E41" s="86"/>
      <c r="F41" s="95"/>
      <c r="G41" s="33" t="s">
        <v>103</v>
      </c>
      <c r="H41" s="28">
        <f t="shared" ref="H41:M43" si="10">H335</f>
        <v>9050.2000000000007</v>
      </c>
      <c r="I41" s="28">
        <f t="shared" si="10"/>
        <v>9050.2000000000007</v>
      </c>
      <c r="J41" s="28">
        <f t="shared" si="10"/>
        <v>0</v>
      </c>
      <c r="K41" s="28">
        <f t="shared" si="10"/>
        <v>0</v>
      </c>
      <c r="L41" s="28">
        <f t="shared" si="10"/>
        <v>9050.2000000000007</v>
      </c>
      <c r="M41" s="28">
        <f t="shared" si="10"/>
        <v>0</v>
      </c>
    </row>
    <row r="42" spans="1:18" x14ac:dyDescent="0.25">
      <c r="A42" s="89"/>
      <c r="B42" s="86"/>
      <c r="C42" s="86"/>
      <c r="D42" s="86"/>
      <c r="E42" s="86"/>
      <c r="F42" s="95"/>
      <c r="G42" s="10" t="s">
        <v>58</v>
      </c>
      <c r="H42" s="13">
        <f t="shared" si="9"/>
        <v>2.6000000000003638</v>
      </c>
      <c r="I42" s="13">
        <f>I57+I228+I255+I270+I296+I336+I349</f>
        <v>2.6000000000003638</v>
      </c>
      <c r="J42" s="13">
        <f>J57+J228+J255+J270+J296+J336</f>
        <v>0</v>
      </c>
      <c r="K42" s="13">
        <f>K57+K228+K255+K270+K296+K336+K349</f>
        <v>0</v>
      </c>
      <c r="L42" s="13">
        <f>L57+L228+L255+L270+L296+L336+L349</f>
        <v>2.6000000000003638</v>
      </c>
      <c r="M42" s="13">
        <f>M57+M228+M255+M270+M296+M336</f>
        <v>0</v>
      </c>
    </row>
    <row r="43" spans="1:18" ht="54" x14ac:dyDescent="0.25">
      <c r="A43" s="89"/>
      <c r="B43" s="86"/>
      <c r="C43" s="86"/>
      <c r="D43" s="86"/>
      <c r="E43" s="86"/>
      <c r="F43" s="95"/>
      <c r="G43" s="33" t="s">
        <v>103</v>
      </c>
      <c r="H43" s="28">
        <f t="shared" si="10"/>
        <v>0</v>
      </c>
      <c r="I43" s="28">
        <f t="shared" si="10"/>
        <v>0</v>
      </c>
      <c r="J43" s="28">
        <f t="shared" si="10"/>
        <v>0</v>
      </c>
      <c r="K43" s="28">
        <f t="shared" si="10"/>
        <v>0</v>
      </c>
      <c r="L43" s="28">
        <f t="shared" si="10"/>
        <v>0</v>
      </c>
      <c r="M43" s="28">
        <f t="shared" si="10"/>
        <v>0</v>
      </c>
    </row>
    <row r="44" spans="1:18" x14ac:dyDescent="0.25">
      <c r="A44" s="89"/>
      <c r="B44" s="86"/>
      <c r="C44" s="86"/>
      <c r="D44" s="86"/>
      <c r="E44" s="86"/>
      <c r="F44" s="95"/>
      <c r="G44" s="10" t="s">
        <v>60</v>
      </c>
      <c r="H44" s="13">
        <f t="shared" si="9"/>
        <v>0</v>
      </c>
      <c r="I44" s="13">
        <f t="shared" ref="I44:M47" si="11">I58+I229+I256+I271+I297+I338</f>
        <v>0</v>
      </c>
      <c r="J44" s="13">
        <f t="shared" si="11"/>
        <v>0</v>
      </c>
      <c r="K44" s="13">
        <f t="shared" si="11"/>
        <v>0</v>
      </c>
      <c r="L44" s="13">
        <f t="shared" si="11"/>
        <v>0</v>
      </c>
      <c r="M44" s="13">
        <f t="shared" si="11"/>
        <v>0</v>
      </c>
    </row>
    <row r="45" spans="1:18" x14ac:dyDescent="0.25">
      <c r="A45" s="89"/>
      <c r="B45" s="86"/>
      <c r="C45" s="86"/>
      <c r="D45" s="86"/>
      <c r="E45" s="86"/>
      <c r="F45" s="95"/>
      <c r="G45" s="10" t="s">
        <v>61</v>
      </c>
      <c r="H45" s="13">
        <f t="shared" si="9"/>
        <v>0</v>
      </c>
      <c r="I45" s="13">
        <f t="shared" si="11"/>
        <v>0</v>
      </c>
      <c r="J45" s="13">
        <f t="shared" si="11"/>
        <v>0</v>
      </c>
      <c r="K45" s="13">
        <f t="shared" si="11"/>
        <v>0</v>
      </c>
      <c r="L45" s="13">
        <f t="shared" si="11"/>
        <v>0</v>
      </c>
      <c r="M45" s="13">
        <f t="shared" si="11"/>
        <v>0</v>
      </c>
    </row>
    <row r="46" spans="1:18" x14ac:dyDescent="0.25">
      <c r="A46" s="89"/>
      <c r="B46" s="86"/>
      <c r="C46" s="86"/>
      <c r="D46" s="86"/>
      <c r="E46" s="86"/>
      <c r="F46" s="95"/>
      <c r="G46" s="10" t="s">
        <v>62</v>
      </c>
      <c r="H46" s="13">
        <f t="shared" si="9"/>
        <v>0</v>
      </c>
      <c r="I46" s="13">
        <f t="shared" si="11"/>
        <v>0</v>
      </c>
      <c r="J46" s="13">
        <f t="shared" si="11"/>
        <v>0</v>
      </c>
      <c r="K46" s="13">
        <f t="shared" si="11"/>
        <v>0</v>
      </c>
      <c r="L46" s="13">
        <f t="shared" si="11"/>
        <v>0</v>
      </c>
      <c r="M46" s="13">
        <f t="shared" si="11"/>
        <v>0</v>
      </c>
    </row>
    <row r="47" spans="1:18" x14ac:dyDescent="0.25">
      <c r="A47" s="53"/>
      <c r="B47" s="69"/>
      <c r="C47" s="69"/>
      <c r="D47" s="69"/>
      <c r="E47" s="69"/>
      <c r="F47" s="36"/>
      <c r="G47" s="10" t="s">
        <v>115</v>
      </c>
      <c r="H47" s="13">
        <f t="shared" si="9"/>
        <v>0</v>
      </c>
      <c r="I47" s="13">
        <f t="shared" si="11"/>
        <v>0</v>
      </c>
      <c r="J47" s="13">
        <f t="shared" si="11"/>
        <v>0</v>
      </c>
      <c r="K47" s="13">
        <f t="shared" si="11"/>
        <v>0</v>
      </c>
      <c r="L47" s="13">
        <f t="shared" si="11"/>
        <v>0</v>
      </c>
      <c r="M47" s="13">
        <f t="shared" si="11"/>
        <v>0</v>
      </c>
    </row>
    <row r="48" spans="1:18" ht="105" x14ac:dyDescent="0.25">
      <c r="A48" s="174" t="s">
        <v>96</v>
      </c>
      <c r="B48" s="176"/>
      <c r="C48" s="176"/>
      <c r="D48" s="176"/>
      <c r="E48" s="176"/>
      <c r="F48" s="176"/>
      <c r="G48" s="9" t="s">
        <v>92</v>
      </c>
      <c r="H48" s="13">
        <f>SUM(J48:M48)</f>
        <v>297018.59999999998</v>
      </c>
      <c r="I48" s="13">
        <f>I49+I51+I52+I53+I54+I55+I56+I57+I58+I59+I60</f>
        <v>5375.9000000000005</v>
      </c>
      <c r="J48" s="13">
        <f>J49+J51+J52+J53+J54+J55+J56+J57+J58+J59+J60</f>
        <v>0</v>
      </c>
      <c r="K48" s="13">
        <f>K49+K51+K52+K53+K54+K55+K56+K57+K58+K59+K60</f>
        <v>89240</v>
      </c>
      <c r="L48" s="13">
        <f>L49+L51+L52+L53+L54+L55+L56+L57+L58+L59+L60</f>
        <v>207778.6</v>
      </c>
      <c r="M48" s="13">
        <f>M49+M51+M52+M53+M54+M55+M56+M57+M58+M59+M60</f>
        <v>0</v>
      </c>
    </row>
    <row r="49" spans="1:13" x14ac:dyDescent="0.25">
      <c r="A49" s="175"/>
      <c r="B49" s="161"/>
      <c r="C49" s="161"/>
      <c r="D49" s="161"/>
      <c r="E49" s="161"/>
      <c r="F49" s="161"/>
      <c r="G49" s="10" t="s">
        <v>9</v>
      </c>
      <c r="H49" s="13">
        <f t="shared" ref="H49:H61" si="12">SUM(J49:M49)</f>
        <v>113437.99999999999</v>
      </c>
      <c r="I49" s="13">
        <f>I63+I76+I89+I103+I116+I130+I144+I157+I170+I183+I196</f>
        <v>0</v>
      </c>
      <c r="J49" s="13">
        <f t="shared" ref="J49:M49" si="13">J63+J76+J89+J103+J116+J130+J144+J157+J170+J183+J196</f>
        <v>0</v>
      </c>
      <c r="K49" s="13">
        <f t="shared" si="13"/>
        <v>13672.7</v>
      </c>
      <c r="L49" s="13">
        <f t="shared" si="13"/>
        <v>99765.299999999988</v>
      </c>
      <c r="M49" s="13">
        <f t="shared" si="13"/>
        <v>0</v>
      </c>
    </row>
    <row r="50" spans="1:13" ht="75" x14ac:dyDescent="0.25">
      <c r="A50" s="175"/>
      <c r="B50" s="161"/>
      <c r="C50" s="161"/>
      <c r="D50" s="161"/>
      <c r="E50" s="161"/>
      <c r="F50" s="161"/>
      <c r="G50" s="11" t="s">
        <v>35</v>
      </c>
      <c r="H50" s="28">
        <f>SUM(J50:M50)</f>
        <v>23771.599999999999</v>
      </c>
      <c r="I50" s="28">
        <f>I90+I117+I131</f>
        <v>0</v>
      </c>
      <c r="J50" s="28">
        <f t="shared" ref="J50:M50" si="14">J90+J117+J131</f>
        <v>0</v>
      </c>
      <c r="K50" s="28">
        <f t="shared" si="14"/>
        <v>0</v>
      </c>
      <c r="L50" s="28">
        <f t="shared" si="14"/>
        <v>23771.599999999999</v>
      </c>
      <c r="M50" s="28">
        <f t="shared" si="14"/>
        <v>0</v>
      </c>
    </row>
    <row r="51" spans="1:13" x14ac:dyDescent="0.25">
      <c r="A51" s="175"/>
      <c r="B51" s="161"/>
      <c r="C51" s="161"/>
      <c r="D51" s="161"/>
      <c r="E51" s="161"/>
      <c r="F51" s="161"/>
      <c r="G51" s="10" t="s">
        <v>10</v>
      </c>
      <c r="H51" s="13">
        <f t="shared" si="12"/>
        <v>161861</v>
      </c>
      <c r="I51" s="13">
        <f>I64+I77+I91+I104+I118+I132+I145+I158+I171+I184+I197</f>
        <v>0</v>
      </c>
      <c r="J51" s="13">
        <f t="shared" ref="J51:M51" si="15">J64+J77+J91+J104+J118+J132+J145+J158+J171+J184+J197</f>
        <v>0</v>
      </c>
      <c r="K51" s="13">
        <f>K64+K77+K91+K104+K118+K132+K145+K158+K171+K184+K197</f>
        <v>75567.3</v>
      </c>
      <c r="L51" s="13">
        <f t="shared" si="15"/>
        <v>86293.7</v>
      </c>
      <c r="M51" s="13">
        <f t="shared" si="15"/>
        <v>0</v>
      </c>
    </row>
    <row r="52" spans="1:13" x14ac:dyDescent="0.25">
      <c r="A52" s="175"/>
      <c r="B52" s="161"/>
      <c r="C52" s="161"/>
      <c r="D52" s="161"/>
      <c r="E52" s="161"/>
      <c r="F52" s="161"/>
      <c r="G52" s="10" t="s">
        <v>11</v>
      </c>
      <c r="H52" s="13">
        <f t="shared" si="12"/>
        <v>16343.7</v>
      </c>
      <c r="I52" s="13">
        <f t="shared" ref="I52:M52" si="16">I65+I78+I92+I105+I119+I133+I146+I159+I172+I185+I198</f>
        <v>0</v>
      </c>
      <c r="J52" s="13">
        <f t="shared" si="16"/>
        <v>0</v>
      </c>
      <c r="K52" s="13">
        <f t="shared" si="16"/>
        <v>0</v>
      </c>
      <c r="L52" s="13">
        <f t="shared" si="16"/>
        <v>16343.7</v>
      </c>
      <c r="M52" s="13">
        <f t="shared" si="16"/>
        <v>0</v>
      </c>
    </row>
    <row r="53" spans="1:13" x14ac:dyDescent="0.25">
      <c r="A53" s="175"/>
      <c r="B53" s="161"/>
      <c r="C53" s="161"/>
      <c r="D53" s="161"/>
      <c r="E53" s="161"/>
      <c r="F53" s="161"/>
      <c r="G53" s="10" t="s">
        <v>36</v>
      </c>
      <c r="H53" s="13">
        <f t="shared" si="12"/>
        <v>5206.3</v>
      </c>
      <c r="I53" s="13">
        <f>I66+I79+I93+I106+I120+I134+I147+I160+I173+I186+I199</f>
        <v>5206.3</v>
      </c>
      <c r="J53" s="13">
        <f t="shared" ref="J53:M53" si="17">J66+J79+J93+J106+J120+J134+J147+J160+J173+J186+J199</f>
        <v>0</v>
      </c>
      <c r="K53" s="13">
        <f t="shared" si="17"/>
        <v>0</v>
      </c>
      <c r="L53" s="13">
        <f t="shared" si="17"/>
        <v>5206.3</v>
      </c>
      <c r="M53" s="13">
        <f t="shared" si="17"/>
        <v>0</v>
      </c>
    </row>
    <row r="54" spans="1:13" x14ac:dyDescent="0.25">
      <c r="A54" s="175"/>
      <c r="B54" s="161"/>
      <c r="C54" s="161"/>
      <c r="D54" s="161"/>
      <c r="E54" s="161"/>
      <c r="F54" s="161"/>
      <c r="G54" s="10" t="s">
        <v>37</v>
      </c>
      <c r="H54" s="13">
        <f t="shared" si="12"/>
        <v>169.6</v>
      </c>
      <c r="I54" s="13">
        <f t="shared" ref="I54:M54" si="18">I67+I80+I94+I107+I121+I135+I148+I161+I174+I187+I200</f>
        <v>169.6</v>
      </c>
      <c r="J54" s="13">
        <f t="shared" si="18"/>
        <v>0</v>
      </c>
      <c r="K54" s="13">
        <f t="shared" si="18"/>
        <v>0</v>
      </c>
      <c r="L54" s="13">
        <f t="shared" si="18"/>
        <v>169.6</v>
      </c>
      <c r="M54" s="13">
        <f t="shared" si="18"/>
        <v>0</v>
      </c>
    </row>
    <row r="55" spans="1:13" x14ac:dyDescent="0.25">
      <c r="A55" s="175"/>
      <c r="B55" s="161"/>
      <c r="C55" s="161"/>
      <c r="D55" s="161"/>
      <c r="E55" s="161"/>
      <c r="F55" s="161"/>
      <c r="G55" s="10" t="s">
        <v>38</v>
      </c>
      <c r="H55" s="13">
        <f t="shared" si="12"/>
        <v>0</v>
      </c>
      <c r="I55" s="13">
        <f t="shared" ref="I55:M55" si="19">I68+I81+I95+I108+I122+I136+I149+I162+I175+I188+I201</f>
        <v>0</v>
      </c>
      <c r="J55" s="13">
        <f t="shared" si="19"/>
        <v>0</v>
      </c>
      <c r="K55" s="13">
        <f t="shared" si="19"/>
        <v>0</v>
      </c>
      <c r="L55" s="13">
        <f t="shared" si="19"/>
        <v>0</v>
      </c>
      <c r="M55" s="13">
        <f t="shared" si="19"/>
        <v>0</v>
      </c>
    </row>
    <row r="56" spans="1:13" x14ac:dyDescent="0.25">
      <c r="A56" s="175"/>
      <c r="B56" s="161"/>
      <c r="C56" s="161"/>
      <c r="D56" s="161"/>
      <c r="E56" s="161"/>
      <c r="F56" s="161"/>
      <c r="G56" s="10" t="s">
        <v>57</v>
      </c>
      <c r="H56" s="13">
        <f t="shared" si="12"/>
        <v>0</v>
      </c>
      <c r="I56" s="13">
        <f>I69+I82+I96+I109+I123+I137+I150+I163+I176+I189+I202+I214</f>
        <v>0</v>
      </c>
      <c r="J56" s="13">
        <f>J69+J82+J96+J109+J123+J137+J150+J163+J176+J189+J202+J214</f>
        <v>0</v>
      </c>
      <c r="K56" s="13">
        <f>K69+K82+K96+K109+K123+K137+K150+K163+K176+K189+K202+K214</f>
        <v>0</v>
      </c>
      <c r="L56" s="13">
        <f>L69+L82+L96+L109+L123+L137+L150+L163+L176+L189+L202+L214</f>
        <v>0</v>
      </c>
      <c r="M56" s="13">
        <f>M69+M82+M96+M109+M123+M137+M150+M163+M176+M189+M202+M214</f>
        <v>0</v>
      </c>
    </row>
    <row r="57" spans="1:13" x14ac:dyDescent="0.25">
      <c r="A57" s="175"/>
      <c r="B57" s="161"/>
      <c r="C57" s="161"/>
      <c r="D57" s="161"/>
      <c r="E57" s="161"/>
      <c r="F57" s="161"/>
      <c r="G57" s="10" t="s">
        <v>58</v>
      </c>
      <c r="H57" s="13">
        <f t="shared" si="12"/>
        <v>0</v>
      </c>
      <c r="I57" s="13">
        <f>I215</f>
        <v>0</v>
      </c>
      <c r="J57" s="13">
        <f>J215</f>
        <v>0</v>
      </c>
      <c r="K57" s="13">
        <f>K215</f>
        <v>0</v>
      </c>
      <c r="L57" s="13">
        <f>L215</f>
        <v>0</v>
      </c>
      <c r="M57" s="13">
        <f>M215</f>
        <v>0</v>
      </c>
    </row>
    <row r="58" spans="1:13" x14ac:dyDescent="0.25">
      <c r="A58" s="175"/>
      <c r="B58" s="161"/>
      <c r="C58" s="161"/>
      <c r="D58" s="161"/>
      <c r="E58" s="161"/>
      <c r="F58" s="161"/>
      <c r="G58" s="10" t="s">
        <v>60</v>
      </c>
      <c r="H58" s="13">
        <f t="shared" si="12"/>
        <v>0</v>
      </c>
      <c r="I58" s="13">
        <f t="shared" ref="I58:M58" si="20">I71+I84+I98+I111+I125+I139+I152+I165+I178+I191+I204</f>
        <v>0</v>
      </c>
      <c r="J58" s="13">
        <f t="shared" si="20"/>
        <v>0</v>
      </c>
      <c r="K58" s="13">
        <f t="shared" si="20"/>
        <v>0</v>
      </c>
      <c r="L58" s="13">
        <f t="shared" si="20"/>
        <v>0</v>
      </c>
      <c r="M58" s="13">
        <f t="shared" si="20"/>
        <v>0</v>
      </c>
    </row>
    <row r="59" spans="1:13" x14ac:dyDescent="0.25">
      <c r="A59" s="175"/>
      <c r="B59" s="161"/>
      <c r="C59" s="161"/>
      <c r="D59" s="161"/>
      <c r="E59" s="161"/>
      <c r="F59" s="161"/>
      <c r="G59" s="10" t="s">
        <v>61</v>
      </c>
      <c r="H59" s="13">
        <f t="shared" si="12"/>
        <v>0</v>
      </c>
      <c r="I59" s="13">
        <f t="shared" ref="I59:M59" si="21">I72+I85+I99+I112+I126+I140+I153+I166+I179+I192+I205</f>
        <v>0</v>
      </c>
      <c r="J59" s="13">
        <f t="shared" si="21"/>
        <v>0</v>
      </c>
      <c r="K59" s="13">
        <f t="shared" si="21"/>
        <v>0</v>
      </c>
      <c r="L59" s="13">
        <f t="shared" si="21"/>
        <v>0</v>
      </c>
      <c r="M59" s="13">
        <f t="shared" si="21"/>
        <v>0</v>
      </c>
    </row>
    <row r="60" spans="1:13" x14ac:dyDescent="0.25">
      <c r="A60" s="175"/>
      <c r="B60" s="161"/>
      <c r="C60" s="161"/>
      <c r="D60" s="161"/>
      <c r="E60" s="161"/>
      <c r="F60" s="161"/>
      <c r="G60" s="10" t="s">
        <v>62</v>
      </c>
      <c r="H60" s="13">
        <f t="shared" si="12"/>
        <v>0</v>
      </c>
      <c r="I60" s="13">
        <f>I73+I86+I100+I113+I127+I141+I154+I167+I180+I193+I206+I245</f>
        <v>0</v>
      </c>
      <c r="J60" s="13">
        <f>J73+J86+J100+J113+J127+J141+J154+J167+J180+J193+J206+J245</f>
        <v>0</v>
      </c>
      <c r="K60" s="13">
        <f>K73+K86+K100+K113+K127+K141+K154+K167+K180+K193+K206+K245</f>
        <v>0</v>
      </c>
      <c r="L60" s="13">
        <f>L73+L86+L100+L113+L127+L141+L154+L167+L180+L193+L206+L245</f>
        <v>0</v>
      </c>
      <c r="M60" s="13">
        <f>M73+M86+M100+M113+M127+M141+M154+M167+M180+M193+M206+M245</f>
        <v>0</v>
      </c>
    </row>
    <row r="61" spans="1:13" x14ac:dyDescent="0.25">
      <c r="A61" s="57"/>
      <c r="B61" s="96"/>
      <c r="C61" s="70"/>
      <c r="D61" s="81"/>
      <c r="E61" s="81"/>
      <c r="F61" s="96"/>
      <c r="G61" s="10" t="s">
        <v>115</v>
      </c>
      <c r="H61" s="13">
        <f t="shared" si="12"/>
        <v>0</v>
      </c>
      <c r="I61" s="13">
        <f t="shared" ref="I61:M61" si="22">I74+I87+I101+I114+I128+I142+I155+I168+I181+I194+I207</f>
        <v>0</v>
      </c>
      <c r="J61" s="13">
        <f t="shared" si="22"/>
        <v>0</v>
      </c>
      <c r="K61" s="13">
        <f t="shared" si="22"/>
        <v>0</v>
      </c>
      <c r="L61" s="13">
        <f t="shared" si="22"/>
        <v>0</v>
      </c>
      <c r="M61" s="13">
        <f t="shared" si="22"/>
        <v>0</v>
      </c>
    </row>
    <row r="62" spans="1:13" ht="90" x14ac:dyDescent="0.25">
      <c r="A62" s="88" t="s">
        <v>66</v>
      </c>
      <c r="B62" s="91" t="s">
        <v>12</v>
      </c>
      <c r="C62" s="91" t="s">
        <v>13</v>
      </c>
      <c r="D62" s="92">
        <v>105972.7</v>
      </c>
      <c r="E62" s="91" t="s">
        <v>14</v>
      </c>
      <c r="F62" s="85" t="s">
        <v>51</v>
      </c>
      <c r="G62" s="9" t="s">
        <v>91</v>
      </c>
      <c r="H62" s="13">
        <f>SUM(J62:M62)</f>
        <v>75972.7</v>
      </c>
      <c r="I62" s="13">
        <f>SUM(I63:I73)</f>
        <v>0</v>
      </c>
      <c r="J62" s="13">
        <f>SUM(J63:J73)</f>
        <v>0</v>
      </c>
      <c r="K62" s="13">
        <f t="shared" ref="K62:M62" si="23">SUM(K63:K73)</f>
        <v>13672.7</v>
      </c>
      <c r="L62" s="13">
        <f t="shared" si="23"/>
        <v>62300</v>
      </c>
      <c r="M62" s="13">
        <f t="shared" si="23"/>
        <v>0</v>
      </c>
    </row>
    <row r="63" spans="1:13" x14ac:dyDescent="0.25">
      <c r="A63" s="57"/>
      <c r="B63" s="81"/>
      <c r="C63" s="86"/>
      <c r="D63" s="86"/>
      <c r="E63" s="86"/>
      <c r="F63" s="95"/>
      <c r="G63" s="10" t="s">
        <v>9</v>
      </c>
      <c r="H63" s="13">
        <f t="shared" ref="H63:H73" si="24">SUM(J63:M63)</f>
        <v>39672.699999999997</v>
      </c>
      <c r="I63" s="13">
        <v>0</v>
      </c>
      <c r="J63" s="13">
        <v>0</v>
      </c>
      <c r="K63" s="13">
        <v>13672.7</v>
      </c>
      <c r="L63" s="13">
        <v>26000</v>
      </c>
      <c r="M63" s="13">
        <v>0</v>
      </c>
    </row>
    <row r="64" spans="1:13" x14ac:dyDescent="0.25">
      <c r="A64" s="57"/>
      <c r="B64" s="81"/>
      <c r="C64" s="86"/>
      <c r="D64" s="86"/>
      <c r="E64" s="86"/>
      <c r="F64" s="95"/>
      <c r="G64" s="10" t="s">
        <v>29</v>
      </c>
      <c r="H64" s="13">
        <f t="shared" si="24"/>
        <v>36300</v>
      </c>
      <c r="I64" s="13">
        <v>0</v>
      </c>
      <c r="J64" s="13">
        <v>0</v>
      </c>
      <c r="K64" s="13">
        <v>0</v>
      </c>
      <c r="L64" s="13">
        <v>36300</v>
      </c>
      <c r="M64" s="13">
        <v>0</v>
      </c>
    </row>
    <row r="65" spans="1:14" x14ac:dyDescent="0.25">
      <c r="A65" s="57"/>
      <c r="B65" s="81"/>
      <c r="C65" s="86"/>
      <c r="D65" s="87"/>
      <c r="E65" s="87"/>
      <c r="F65" s="97"/>
      <c r="G65" s="10" t="s">
        <v>11</v>
      </c>
      <c r="H65" s="13">
        <f t="shared" si="24"/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</row>
    <row r="66" spans="1:14" x14ac:dyDescent="0.25">
      <c r="A66" s="57"/>
      <c r="B66" s="81"/>
      <c r="C66" s="86"/>
      <c r="D66" s="87"/>
      <c r="E66" s="87"/>
      <c r="F66" s="97"/>
      <c r="G66" s="10" t="s">
        <v>36</v>
      </c>
      <c r="H66" s="13">
        <f t="shared" si="24"/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</row>
    <row r="67" spans="1:14" x14ac:dyDescent="0.25">
      <c r="A67" s="57"/>
      <c r="B67" s="81"/>
      <c r="C67" s="86"/>
      <c r="D67" s="87"/>
      <c r="E67" s="87"/>
      <c r="F67" s="97"/>
      <c r="G67" s="10" t="s">
        <v>37</v>
      </c>
      <c r="H67" s="13">
        <f t="shared" si="24"/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</row>
    <row r="68" spans="1:14" x14ac:dyDescent="0.25">
      <c r="A68" s="57"/>
      <c r="B68" s="81"/>
      <c r="C68" s="86"/>
      <c r="D68" s="87"/>
      <c r="E68" s="87"/>
      <c r="F68" s="97"/>
      <c r="G68" s="10" t="s">
        <v>38</v>
      </c>
      <c r="H68" s="13">
        <f t="shared" si="24"/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</row>
    <row r="69" spans="1:14" x14ac:dyDescent="0.25">
      <c r="A69" s="58"/>
      <c r="B69" s="77"/>
      <c r="C69" s="69"/>
      <c r="D69" s="68"/>
      <c r="E69" s="68"/>
      <c r="F69" s="66"/>
      <c r="G69" s="10" t="s">
        <v>57</v>
      </c>
      <c r="H69" s="13">
        <f t="shared" si="24"/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</row>
    <row r="70" spans="1:14" x14ac:dyDescent="0.25">
      <c r="A70" s="57"/>
      <c r="B70" s="81"/>
      <c r="C70" s="87"/>
      <c r="D70" s="97"/>
      <c r="E70" s="87"/>
      <c r="F70" s="97"/>
      <c r="G70" s="22" t="s">
        <v>58</v>
      </c>
      <c r="H70" s="20">
        <f t="shared" si="24"/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13">
        <v>0</v>
      </c>
    </row>
    <row r="71" spans="1:14" x14ac:dyDescent="0.25">
      <c r="A71" s="57"/>
      <c r="B71" s="87"/>
      <c r="C71" s="87"/>
      <c r="D71" s="97"/>
      <c r="E71" s="87"/>
      <c r="F71" s="97"/>
      <c r="G71" s="22" t="s">
        <v>60</v>
      </c>
      <c r="H71" s="20">
        <f t="shared" si="24"/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13">
        <v>0</v>
      </c>
    </row>
    <row r="72" spans="1:14" x14ac:dyDescent="0.25">
      <c r="A72" s="57"/>
      <c r="B72" s="87"/>
      <c r="C72" s="87"/>
      <c r="D72" s="97"/>
      <c r="E72" s="87"/>
      <c r="F72" s="97"/>
      <c r="G72" s="10" t="s">
        <v>61</v>
      </c>
      <c r="H72" s="13">
        <f t="shared" si="24"/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</row>
    <row r="73" spans="1:14" x14ac:dyDescent="0.25">
      <c r="A73" s="57"/>
      <c r="B73" s="87"/>
      <c r="C73" s="87"/>
      <c r="D73" s="97"/>
      <c r="E73" s="87"/>
      <c r="F73" s="97"/>
      <c r="G73" s="10" t="s">
        <v>62</v>
      </c>
      <c r="H73" s="13">
        <f t="shared" si="24"/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</row>
    <row r="74" spans="1:14" x14ac:dyDescent="0.25">
      <c r="A74" s="58"/>
      <c r="B74" s="68"/>
      <c r="C74" s="68"/>
      <c r="D74" s="66"/>
      <c r="E74" s="68"/>
      <c r="F74" s="66"/>
      <c r="G74" s="10" t="s">
        <v>115</v>
      </c>
      <c r="H74" s="13">
        <f t="shared" ref="H74" si="25">SUM(J74:M74)</f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25"/>
    </row>
    <row r="75" spans="1:14" ht="90" x14ac:dyDescent="0.25">
      <c r="A75" s="44" t="s">
        <v>67</v>
      </c>
      <c r="B75" s="91" t="s">
        <v>15</v>
      </c>
      <c r="C75" s="91" t="s">
        <v>16</v>
      </c>
      <c r="D75" s="42">
        <v>16343.7</v>
      </c>
      <c r="E75" s="91" t="s">
        <v>14</v>
      </c>
      <c r="F75" s="85">
        <v>2017</v>
      </c>
      <c r="G75" s="9" t="s">
        <v>91</v>
      </c>
      <c r="H75" s="13">
        <f>SUM(J75:M75)</f>
        <v>16343.7</v>
      </c>
      <c r="I75" s="13">
        <f>SUM(I76:I86)</f>
        <v>0</v>
      </c>
      <c r="J75" s="13">
        <f t="shared" ref="J75:K75" si="26">SUM(J76:J86)</f>
        <v>0</v>
      </c>
      <c r="K75" s="13">
        <f t="shared" si="26"/>
        <v>0</v>
      </c>
      <c r="L75" s="13">
        <f>SUM(L76:L86)</f>
        <v>16343.7</v>
      </c>
      <c r="M75" s="13">
        <f>SUM(M76:M86)</f>
        <v>0</v>
      </c>
    </row>
    <row r="76" spans="1:14" x14ac:dyDescent="0.25">
      <c r="A76" s="71"/>
      <c r="B76" s="87"/>
      <c r="C76" s="87"/>
      <c r="D76" s="87"/>
      <c r="E76" s="87"/>
      <c r="F76" s="97"/>
      <c r="G76" s="10" t="s">
        <v>25</v>
      </c>
      <c r="H76" s="13">
        <f t="shared" ref="H76:H86" si="27">SUM(J76:M76)</f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</row>
    <row r="77" spans="1:14" x14ac:dyDescent="0.25">
      <c r="A77" s="71"/>
      <c r="B77" s="87"/>
      <c r="C77" s="87"/>
      <c r="D77" s="87"/>
      <c r="E77" s="87"/>
      <c r="F77" s="97"/>
      <c r="G77" s="10" t="s">
        <v>29</v>
      </c>
      <c r="H77" s="13">
        <f t="shared" si="27"/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</row>
    <row r="78" spans="1:14" ht="14.25" customHeight="1" x14ac:dyDescent="0.25">
      <c r="A78" s="71"/>
      <c r="B78" s="87"/>
      <c r="C78" s="87"/>
      <c r="D78" s="87"/>
      <c r="E78" s="87"/>
      <c r="F78" s="97"/>
      <c r="G78" s="10" t="s">
        <v>11</v>
      </c>
      <c r="H78" s="13">
        <f t="shared" si="27"/>
        <v>16343.7</v>
      </c>
      <c r="I78" s="13">
        <v>0</v>
      </c>
      <c r="J78" s="13">
        <v>0</v>
      </c>
      <c r="K78" s="13">
        <v>0</v>
      </c>
      <c r="L78" s="13">
        <f>15000+1000+120.1+223.6</f>
        <v>16343.7</v>
      </c>
      <c r="M78" s="13">
        <v>0</v>
      </c>
    </row>
    <row r="79" spans="1:14" x14ac:dyDescent="0.25">
      <c r="A79" s="71"/>
      <c r="B79" s="87"/>
      <c r="C79" s="87"/>
      <c r="D79" s="87"/>
      <c r="E79" s="87"/>
      <c r="F79" s="97"/>
      <c r="G79" s="10" t="s">
        <v>36</v>
      </c>
      <c r="H79" s="13">
        <f t="shared" si="27"/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</row>
    <row r="80" spans="1:14" x14ac:dyDescent="0.25">
      <c r="A80" s="71"/>
      <c r="B80" s="87"/>
      <c r="C80" s="87"/>
      <c r="D80" s="87"/>
      <c r="E80" s="87"/>
      <c r="F80" s="97"/>
      <c r="G80" s="10" t="s">
        <v>37</v>
      </c>
      <c r="H80" s="13">
        <f t="shared" si="27"/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</row>
    <row r="81" spans="1:14" x14ac:dyDescent="0.25">
      <c r="A81" s="71"/>
      <c r="B81" s="87"/>
      <c r="C81" s="87"/>
      <c r="D81" s="87"/>
      <c r="E81" s="87"/>
      <c r="F81" s="97"/>
      <c r="G81" s="10" t="s">
        <v>38</v>
      </c>
      <c r="H81" s="13">
        <f t="shared" si="27"/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</row>
    <row r="82" spans="1:14" x14ac:dyDescent="0.25">
      <c r="A82" s="71"/>
      <c r="B82" s="87"/>
      <c r="C82" s="87"/>
      <c r="D82" s="87"/>
      <c r="E82" s="87"/>
      <c r="F82" s="97"/>
      <c r="G82" s="10" t="s">
        <v>57</v>
      </c>
      <c r="H82" s="13">
        <f t="shared" si="27"/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</row>
    <row r="83" spans="1:14" x14ac:dyDescent="0.25">
      <c r="A83" s="71"/>
      <c r="B83" s="87"/>
      <c r="C83" s="87"/>
      <c r="D83" s="87"/>
      <c r="E83" s="87"/>
      <c r="F83" s="97"/>
      <c r="G83" s="10" t="s">
        <v>58</v>
      </c>
      <c r="H83" s="13">
        <f t="shared" si="27"/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</row>
    <row r="84" spans="1:14" x14ac:dyDescent="0.25">
      <c r="A84" s="71"/>
      <c r="B84" s="87"/>
      <c r="C84" s="87"/>
      <c r="D84" s="87"/>
      <c r="E84" s="87"/>
      <c r="F84" s="97"/>
      <c r="G84" s="10" t="s">
        <v>60</v>
      </c>
      <c r="H84" s="13">
        <f t="shared" si="27"/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</row>
    <row r="85" spans="1:14" x14ac:dyDescent="0.25">
      <c r="A85" s="71"/>
      <c r="B85" s="87"/>
      <c r="C85" s="87"/>
      <c r="D85" s="87"/>
      <c r="E85" s="87"/>
      <c r="F85" s="97"/>
      <c r="G85" s="10" t="s">
        <v>61</v>
      </c>
      <c r="H85" s="13">
        <f t="shared" si="27"/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</row>
    <row r="86" spans="1:14" x14ac:dyDescent="0.25">
      <c r="A86" s="71"/>
      <c r="B86" s="87"/>
      <c r="C86" s="87"/>
      <c r="D86" s="87"/>
      <c r="E86" s="87"/>
      <c r="F86" s="97"/>
      <c r="G86" s="10" t="s">
        <v>62</v>
      </c>
      <c r="H86" s="13">
        <f t="shared" si="27"/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</row>
    <row r="87" spans="1:14" x14ac:dyDescent="0.25">
      <c r="A87" s="71"/>
      <c r="B87" s="87"/>
      <c r="C87" s="87"/>
      <c r="D87" s="87"/>
      <c r="E87" s="87"/>
      <c r="F87" s="97"/>
      <c r="G87" s="10" t="s">
        <v>115</v>
      </c>
      <c r="H87" s="13">
        <f t="shared" ref="H87" si="28">SUM(J87:M87)</f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</row>
    <row r="88" spans="1:14" ht="93" customHeight="1" x14ac:dyDescent="0.25">
      <c r="A88" s="44" t="s">
        <v>68</v>
      </c>
      <c r="B88" s="91" t="s">
        <v>17</v>
      </c>
      <c r="C88" s="91" t="s">
        <v>18</v>
      </c>
      <c r="D88" s="91" t="s">
        <v>19</v>
      </c>
      <c r="E88" s="91" t="s">
        <v>14</v>
      </c>
      <c r="F88" s="85" t="s">
        <v>20</v>
      </c>
      <c r="G88" s="14" t="s">
        <v>91</v>
      </c>
      <c r="H88" s="13">
        <f>SUM(J88:M88)</f>
        <v>846.1</v>
      </c>
      <c r="I88" s="13">
        <f>I89+I91+I92+I93+I94+I95+I96+I97+I98+I99+I100</f>
        <v>0</v>
      </c>
      <c r="J88" s="13">
        <f t="shared" ref="J88:M88" si="29">J89+J91+J92+J93+J94+J95+J96+J97+J98+J99+J100</f>
        <v>0</v>
      </c>
      <c r="K88" s="13">
        <f t="shared" si="29"/>
        <v>0</v>
      </c>
      <c r="L88" s="13">
        <f t="shared" si="29"/>
        <v>846.1</v>
      </c>
      <c r="M88" s="13">
        <f t="shared" si="29"/>
        <v>0</v>
      </c>
    </row>
    <row r="89" spans="1:14" x14ac:dyDescent="0.25">
      <c r="A89" s="162"/>
      <c r="B89" s="162"/>
      <c r="C89" s="86"/>
      <c r="D89" s="86"/>
      <c r="E89" s="163"/>
      <c r="F89" s="95"/>
      <c r="G89" s="15" t="s">
        <v>9</v>
      </c>
      <c r="H89" s="13">
        <f t="shared" ref="H89:H100" si="30">SUM(J89:M89)</f>
        <v>846.1</v>
      </c>
      <c r="I89" s="13">
        <f t="shared" ref="I89:M89" si="31">I90</f>
        <v>0</v>
      </c>
      <c r="J89" s="13">
        <f t="shared" si="31"/>
        <v>0</v>
      </c>
      <c r="K89" s="13">
        <f t="shared" si="31"/>
        <v>0</v>
      </c>
      <c r="L89" s="13">
        <f t="shared" si="31"/>
        <v>846.1</v>
      </c>
      <c r="M89" s="13">
        <f t="shared" si="31"/>
        <v>0</v>
      </c>
    </row>
    <row r="90" spans="1:14" ht="75" x14ac:dyDescent="0.25">
      <c r="A90" s="162"/>
      <c r="B90" s="162"/>
      <c r="C90" s="86"/>
      <c r="D90" s="86"/>
      <c r="E90" s="163"/>
      <c r="F90" s="95"/>
      <c r="G90" s="16" t="s">
        <v>35</v>
      </c>
      <c r="H90" s="28">
        <f t="shared" si="30"/>
        <v>846.1</v>
      </c>
      <c r="I90" s="28">
        <v>0</v>
      </c>
      <c r="J90" s="28">
        <v>0</v>
      </c>
      <c r="K90" s="28">
        <v>0</v>
      </c>
      <c r="L90" s="28">
        <v>846.1</v>
      </c>
      <c r="M90" s="28">
        <v>0</v>
      </c>
    </row>
    <row r="91" spans="1:14" x14ac:dyDescent="0.25">
      <c r="A91" s="90"/>
      <c r="B91" s="87"/>
      <c r="C91" s="87"/>
      <c r="D91" s="87"/>
      <c r="E91" s="87"/>
      <c r="F91" s="97"/>
      <c r="G91" s="17" t="s">
        <v>29</v>
      </c>
      <c r="H91" s="13">
        <f t="shared" si="30"/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</row>
    <row r="92" spans="1:14" x14ac:dyDescent="0.25">
      <c r="A92" s="90"/>
      <c r="B92" s="87"/>
      <c r="C92" s="87"/>
      <c r="D92" s="87"/>
      <c r="E92" s="87" t="s">
        <v>107</v>
      </c>
      <c r="F92" s="97"/>
      <c r="G92" s="17" t="s">
        <v>11</v>
      </c>
      <c r="H92" s="13">
        <f t="shared" si="30"/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</row>
    <row r="93" spans="1:14" x14ac:dyDescent="0.25">
      <c r="A93" s="90"/>
      <c r="B93" s="87"/>
      <c r="C93" s="87"/>
      <c r="D93" s="87"/>
      <c r="E93" s="87"/>
      <c r="F93" s="97"/>
      <c r="G93" s="17" t="s">
        <v>36</v>
      </c>
      <c r="H93" s="13">
        <f t="shared" si="30"/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</row>
    <row r="94" spans="1:14" x14ac:dyDescent="0.25">
      <c r="A94" s="90"/>
      <c r="B94" s="87"/>
      <c r="C94" s="87"/>
      <c r="D94" s="87"/>
      <c r="E94" s="87"/>
      <c r="F94" s="97"/>
      <c r="G94" s="17" t="s">
        <v>37</v>
      </c>
      <c r="H94" s="13">
        <f t="shared" si="30"/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</row>
    <row r="95" spans="1:14" x14ac:dyDescent="0.25">
      <c r="A95" s="90"/>
      <c r="B95" s="87"/>
      <c r="C95" s="87"/>
      <c r="D95" s="87"/>
      <c r="E95" s="87"/>
      <c r="F95" s="97"/>
      <c r="G95" s="17" t="s">
        <v>38</v>
      </c>
      <c r="H95" s="13">
        <f t="shared" si="30"/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</row>
    <row r="96" spans="1:14" x14ac:dyDescent="0.25">
      <c r="A96" s="90"/>
      <c r="B96" s="87"/>
      <c r="C96" s="87"/>
      <c r="D96" s="87"/>
      <c r="E96" s="87"/>
      <c r="F96" s="97"/>
      <c r="G96" s="17" t="s">
        <v>57</v>
      </c>
      <c r="H96" s="13">
        <f t="shared" si="30"/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</row>
    <row r="97" spans="1:14" x14ac:dyDescent="0.25">
      <c r="A97" s="90"/>
      <c r="B97" s="87"/>
      <c r="C97" s="87"/>
      <c r="D97" s="87"/>
      <c r="E97" s="87"/>
      <c r="F97" s="97"/>
      <c r="G97" s="17" t="s">
        <v>58</v>
      </c>
      <c r="H97" s="13">
        <f t="shared" si="30"/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</row>
    <row r="98" spans="1:14" x14ac:dyDescent="0.25">
      <c r="A98" s="90"/>
      <c r="B98" s="87"/>
      <c r="C98" s="87"/>
      <c r="D98" s="87"/>
      <c r="E98" s="87"/>
      <c r="F98" s="97"/>
      <c r="G98" s="17" t="s">
        <v>60</v>
      </c>
      <c r="H98" s="13">
        <f t="shared" si="30"/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</row>
    <row r="99" spans="1:14" x14ac:dyDescent="0.25">
      <c r="A99" s="90"/>
      <c r="B99" s="87"/>
      <c r="C99" s="87"/>
      <c r="D99" s="87"/>
      <c r="E99" s="87"/>
      <c r="F99" s="97"/>
      <c r="G99" s="17" t="s">
        <v>61</v>
      </c>
      <c r="H99" s="13">
        <f t="shared" si="30"/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</row>
    <row r="100" spans="1:14" x14ac:dyDescent="0.25">
      <c r="A100" s="131"/>
      <c r="B100" s="128"/>
      <c r="C100" s="128"/>
      <c r="D100" s="128"/>
      <c r="E100" s="128"/>
      <c r="F100" s="136"/>
      <c r="G100" s="15" t="s">
        <v>62</v>
      </c>
      <c r="H100" s="20">
        <f t="shared" si="30"/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13">
        <v>0</v>
      </c>
    </row>
    <row r="101" spans="1:14" x14ac:dyDescent="0.25">
      <c r="A101" s="12"/>
      <c r="B101" s="68"/>
      <c r="C101" s="68"/>
      <c r="D101" s="68"/>
      <c r="E101" s="68"/>
      <c r="F101" s="66"/>
      <c r="G101" s="15" t="s">
        <v>115</v>
      </c>
      <c r="H101" s="20">
        <f t="shared" ref="H101" si="32">SUM(J101:M101)</f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5"/>
    </row>
    <row r="102" spans="1:14" ht="90" x14ac:dyDescent="0.25">
      <c r="A102" s="89" t="s">
        <v>69</v>
      </c>
      <c r="B102" s="86" t="s">
        <v>21</v>
      </c>
      <c r="C102" s="86" t="s">
        <v>22</v>
      </c>
      <c r="D102" s="86" t="s">
        <v>23</v>
      </c>
      <c r="E102" s="86" t="s">
        <v>14</v>
      </c>
      <c r="F102" s="95" t="s">
        <v>24</v>
      </c>
      <c r="G102" s="9" t="s">
        <v>91</v>
      </c>
      <c r="H102" s="13">
        <f>SUM(J102:M102)</f>
        <v>175554.7</v>
      </c>
      <c r="I102" s="13">
        <f>SUM(I103:I113)</f>
        <v>0</v>
      </c>
      <c r="J102" s="13">
        <f t="shared" ref="J102:M102" si="33">SUM(J103:J113)</f>
        <v>0</v>
      </c>
      <c r="K102" s="13">
        <f t="shared" si="33"/>
        <v>75567.3</v>
      </c>
      <c r="L102" s="13">
        <f t="shared" si="33"/>
        <v>99987.4</v>
      </c>
      <c r="M102" s="13">
        <f t="shared" si="33"/>
        <v>0</v>
      </c>
    </row>
    <row r="103" spans="1:14" x14ac:dyDescent="0.25">
      <c r="A103" s="89"/>
      <c r="B103" s="86"/>
      <c r="C103" s="86"/>
      <c r="D103" s="86"/>
      <c r="E103" s="86"/>
      <c r="F103" s="95"/>
      <c r="G103" s="10" t="s">
        <v>25</v>
      </c>
      <c r="H103" s="13">
        <f t="shared" ref="H103:H113" si="34">SUM(J103:M103)</f>
        <v>49993.7</v>
      </c>
      <c r="I103" s="13">
        <v>0</v>
      </c>
      <c r="J103" s="13">
        <v>0</v>
      </c>
      <c r="K103" s="13">
        <v>0</v>
      </c>
      <c r="L103" s="13">
        <v>49993.7</v>
      </c>
      <c r="M103" s="13">
        <v>0</v>
      </c>
    </row>
    <row r="104" spans="1:14" x14ac:dyDescent="0.25">
      <c r="A104" s="89"/>
      <c r="B104" s="86"/>
      <c r="C104" s="86"/>
      <c r="D104" s="86"/>
      <c r="E104" s="86"/>
      <c r="F104" s="95"/>
      <c r="G104" s="10" t="s">
        <v>10</v>
      </c>
      <c r="H104" s="13">
        <f t="shared" si="34"/>
        <v>125561</v>
      </c>
      <c r="I104" s="13">
        <v>0</v>
      </c>
      <c r="J104" s="13">
        <v>0</v>
      </c>
      <c r="K104" s="13">
        <v>75567.3</v>
      </c>
      <c r="L104" s="13">
        <v>49993.7</v>
      </c>
      <c r="M104" s="13">
        <v>0</v>
      </c>
    </row>
    <row r="105" spans="1:14" x14ac:dyDescent="0.25">
      <c r="A105" s="90"/>
      <c r="B105" s="87"/>
      <c r="C105" s="87"/>
      <c r="D105" s="87"/>
      <c r="E105" s="87"/>
      <c r="F105" s="97"/>
      <c r="G105" s="10" t="s">
        <v>11</v>
      </c>
      <c r="H105" s="13">
        <f t="shared" si="34"/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</row>
    <row r="106" spans="1:14" x14ac:dyDescent="0.25">
      <c r="A106" s="90"/>
      <c r="B106" s="87"/>
      <c r="C106" s="87"/>
      <c r="D106" s="87"/>
      <c r="E106" s="87"/>
      <c r="F106" s="97"/>
      <c r="G106" s="10" t="s">
        <v>36</v>
      </c>
      <c r="H106" s="13">
        <f t="shared" si="34"/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</row>
    <row r="107" spans="1:14" x14ac:dyDescent="0.25">
      <c r="A107" s="90"/>
      <c r="B107" s="87"/>
      <c r="C107" s="87"/>
      <c r="D107" s="87"/>
      <c r="E107" s="87"/>
      <c r="F107" s="97"/>
      <c r="G107" s="10" t="s">
        <v>37</v>
      </c>
      <c r="H107" s="13">
        <f t="shared" si="34"/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</row>
    <row r="108" spans="1:14" x14ac:dyDescent="0.25">
      <c r="A108" s="90"/>
      <c r="B108" s="87"/>
      <c r="C108" s="87"/>
      <c r="D108" s="87"/>
      <c r="E108" s="87"/>
      <c r="F108" s="97"/>
      <c r="G108" s="22" t="s">
        <v>38</v>
      </c>
      <c r="H108" s="13">
        <f t="shared" si="34"/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</row>
    <row r="109" spans="1:14" x14ac:dyDescent="0.25">
      <c r="A109" s="90"/>
      <c r="B109" s="87"/>
      <c r="C109" s="87"/>
      <c r="D109" s="87"/>
      <c r="E109" s="87"/>
      <c r="F109" s="97"/>
      <c r="G109" s="10" t="s">
        <v>57</v>
      </c>
      <c r="H109" s="13">
        <f t="shared" si="34"/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</row>
    <row r="110" spans="1:14" x14ac:dyDescent="0.25">
      <c r="A110" s="90"/>
      <c r="B110" s="87"/>
      <c r="C110" s="87"/>
      <c r="D110" s="87"/>
      <c r="E110" s="87"/>
      <c r="F110" s="97"/>
      <c r="G110" s="10" t="s">
        <v>58</v>
      </c>
      <c r="H110" s="13">
        <f t="shared" si="34"/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</row>
    <row r="111" spans="1:14" x14ac:dyDescent="0.25">
      <c r="A111" s="90"/>
      <c r="B111" s="87"/>
      <c r="C111" s="87"/>
      <c r="D111" s="87"/>
      <c r="E111" s="87"/>
      <c r="F111" s="97"/>
      <c r="G111" s="10" t="s">
        <v>60</v>
      </c>
      <c r="H111" s="13">
        <f t="shared" si="34"/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</row>
    <row r="112" spans="1:14" x14ac:dyDescent="0.25">
      <c r="A112" s="90"/>
      <c r="B112" s="87"/>
      <c r="C112" s="87"/>
      <c r="D112" s="87"/>
      <c r="E112" s="87"/>
      <c r="F112" s="97"/>
      <c r="G112" s="10" t="s">
        <v>61</v>
      </c>
      <c r="H112" s="13">
        <f t="shared" si="34"/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</row>
    <row r="113" spans="1:14" x14ac:dyDescent="0.25">
      <c r="A113" s="90"/>
      <c r="B113" s="87"/>
      <c r="C113" s="87"/>
      <c r="D113" s="87"/>
      <c r="E113" s="87"/>
      <c r="F113" s="97"/>
      <c r="G113" s="10" t="s">
        <v>62</v>
      </c>
      <c r="H113" s="13">
        <f t="shared" si="34"/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</row>
    <row r="114" spans="1:14" x14ac:dyDescent="0.25">
      <c r="A114" s="90"/>
      <c r="B114" s="87"/>
      <c r="C114" s="87"/>
      <c r="D114" s="87"/>
      <c r="E114" s="87"/>
      <c r="F114" s="97"/>
      <c r="G114" s="10" t="s">
        <v>115</v>
      </c>
      <c r="H114" s="13">
        <f t="shared" ref="H114" si="35">SUM(J114:M114)</f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</row>
    <row r="115" spans="1:14" s="18" customFormat="1" ht="92.25" customHeight="1" x14ac:dyDescent="0.25">
      <c r="A115" s="88" t="s">
        <v>70</v>
      </c>
      <c r="B115" s="91" t="s">
        <v>15</v>
      </c>
      <c r="C115" s="91" t="s">
        <v>16</v>
      </c>
      <c r="D115" s="91" t="s">
        <v>26</v>
      </c>
      <c r="E115" s="91" t="s">
        <v>14</v>
      </c>
      <c r="F115" s="85">
        <v>2014</v>
      </c>
      <c r="G115" s="9" t="s">
        <v>91</v>
      </c>
      <c r="H115" s="13">
        <f>SUM(J115:M115)</f>
        <v>11919.7</v>
      </c>
      <c r="I115" s="13">
        <f>I116+I118+I119+I120+I121+I122+I123+I124+I125+I126+I127</f>
        <v>0</v>
      </c>
      <c r="J115" s="13">
        <f t="shared" ref="J115:M115" si="36">J116+J118+J119+J120+J121+J122+J123+J124+J125+J126+J127</f>
        <v>0</v>
      </c>
      <c r="K115" s="13">
        <f t="shared" si="36"/>
        <v>0</v>
      </c>
      <c r="L115" s="13">
        <f t="shared" si="36"/>
        <v>11919.7</v>
      </c>
      <c r="M115" s="13">
        <f t="shared" si="36"/>
        <v>0</v>
      </c>
    </row>
    <row r="116" spans="1:14" s="19" customFormat="1" x14ac:dyDescent="0.25">
      <c r="A116" s="87"/>
      <c r="B116" s="86"/>
      <c r="C116" s="86"/>
      <c r="D116" s="87"/>
      <c r="E116" s="86"/>
      <c r="F116" s="95"/>
      <c r="G116" s="10" t="s">
        <v>9</v>
      </c>
      <c r="H116" s="13">
        <f t="shared" ref="H116:H127" si="37">SUM(J116:M116)</f>
        <v>11919.7</v>
      </c>
      <c r="I116" s="13">
        <f t="shared" ref="I116:M116" si="38">I117</f>
        <v>0</v>
      </c>
      <c r="J116" s="13">
        <f t="shared" si="38"/>
        <v>0</v>
      </c>
      <c r="K116" s="13">
        <f t="shared" si="38"/>
        <v>0</v>
      </c>
      <c r="L116" s="13">
        <f t="shared" si="38"/>
        <v>11919.7</v>
      </c>
      <c r="M116" s="13">
        <f t="shared" si="38"/>
        <v>0</v>
      </c>
    </row>
    <row r="117" spans="1:14" ht="76.7" customHeight="1" x14ac:dyDescent="0.25">
      <c r="A117" s="87"/>
      <c r="B117" s="86"/>
      <c r="C117" s="86"/>
      <c r="D117" s="87"/>
      <c r="E117" s="86"/>
      <c r="F117" s="95"/>
      <c r="G117" s="32" t="s">
        <v>34</v>
      </c>
      <c r="H117" s="28">
        <f t="shared" si="37"/>
        <v>11919.7</v>
      </c>
      <c r="I117" s="29">
        <v>0</v>
      </c>
      <c r="J117" s="29">
        <v>0</v>
      </c>
      <c r="K117" s="29">
        <v>0</v>
      </c>
      <c r="L117" s="29">
        <v>11919.7</v>
      </c>
      <c r="M117" s="29">
        <v>0</v>
      </c>
    </row>
    <row r="118" spans="1:14" x14ac:dyDescent="0.25">
      <c r="A118" s="90"/>
      <c r="B118" s="87"/>
      <c r="C118" s="87"/>
      <c r="D118" s="87"/>
      <c r="E118" s="87"/>
      <c r="F118" s="97"/>
      <c r="G118" s="22" t="s">
        <v>29</v>
      </c>
      <c r="H118" s="13">
        <f t="shared" si="37"/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</row>
    <row r="119" spans="1:14" x14ac:dyDescent="0.25">
      <c r="A119" s="90"/>
      <c r="B119" s="87"/>
      <c r="C119" s="87"/>
      <c r="D119" s="87"/>
      <c r="E119" s="87"/>
      <c r="F119" s="97"/>
      <c r="G119" s="22" t="s">
        <v>11</v>
      </c>
      <c r="H119" s="13">
        <f t="shared" si="37"/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</row>
    <row r="120" spans="1:14" x14ac:dyDescent="0.25">
      <c r="A120" s="90"/>
      <c r="B120" s="87"/>
      <c r="C120" s="87"/>
      <c r="D120" s="87"/>
      <c r="E120" s="87"/>
      <c r="F120" s="97"/>
      <c r="G120" s="22" t="s">
        <v>36</v>
      </c>
      <c r="H120" s="13">
        <f t="shared" si="37"/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</row>
    <row r="121" spans="1:14" x14ac:dyDescent="0.25">
      <c r="A121" s="90"/>
      <c r="B121" s="87"/>
      <c r="C121" s="87"/>
      <c r="D121" s="87"/>
      <c r="E121" s="87"/>
      <c r="F121" s="97"/>
      <c r="G121" s="22" t="s">
        <v>37</v>
      </c>
      <c r="H121" s="13">
        <f t="shared" si="37"/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</row>
    <row r="122" spans="1:14" x14ac:dyDescent="0.25">
      <c r="A122" s="90"/>
      <c r="B122" s="87"/>
      <c r="C122" s="87"/>
      <c r="D122" s="87"/>
      <c r="E122" s="87"/>
      <c r="F122" s="97"/>
      <c r="G122" s="22" t="s">
        <v>38</v>
      </c>
      <c r="H122" s="13">
        <f t="shared" si="37"/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</row>
    <row r="123" spans="1:14" x14ac:dyDescent="0.25">
      <c r="A123" s="90"/>
      <c r="B123" s="87"/>
      <c r="C123" s="87"/>
      <c r="D123" s="87"/>
      <c r="E123" s="87"/>
      <c r="F123" s="97"/>
      <c r="G123" s="22" t="s">
        <v>57</v>
      </c>
      <c r="H123" s="13">
        <f t="shared" si="37"/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</row>
    <row r="124" spans="1:14" x14ac:dyDescent="0.25">
      <c r="A124" s="90"/>
      <c r="B124" s="87"/>
      <c r="C124" s="87"/>
      <c r="D124" s="87"/>
      <c r="E124" s="87"/>
      <c r="F124" s="97"/>
      <c r="G124" s="22" t="s">
        <v>58</v>
      </c>
      <c r="H124" s="13">
        <f t="shared" si="37"/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</row>
    <row r="125" spans="1:14" x14ac:dyDescent="0.25">
      <c r="A125" s="90"/>
      <c r="B125" s="87"/>
      <c r="C125" s="87"/>
      <c r="D125" s="87"/>
      <c r="E125" s="87"/>
      <c r="F125" s="97"/>
      <c r="G125" s="22" t="s">
        <v>60</v>
      </c>
      <c r="H125" s="13">
        <f t="shared" si="37"/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</row>
    <row r="126" spans="1:14" x14ac:dyDescent="0.25">
      <c r="A126" s="90"/>
      <c r="B126" s="87"/>
      <c r="C126" s="87"/>
      <c r="D126" s="87"/>
      <c r="E126" s="87"/>
      <c r="F126" s="97"/>
      <c r="G126" s="22" t="s">
        <v>61</v>
      </c>
      <c r="H126" s="13">
        <f t="shared" si="37"/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</row>
    <row r="127" spans="1:14" x14ac:dyDescent="0.25">
      <c r="A127" s="90"/>
      <c r="B127" s="87"/>
      <c r="C127" s="87"/>
      <c r="D127" s="87"/>
      <c r="E127" s="87"/>
      <c r="F127" s="97"/>
      <c r="G127" s="22" t="s">
        <v>62</v>
      </c>
      <c r="H127" s="13">
        <f t="shared" si="37"/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</row>
    <row r="128" spans="1:14" x14ac:dyDescent="0.25">
      <c r="A128" s="90"/>
      <c r="B128" s="87"/>
      <c r="C128" s="87"/>
      <c r="D128" s="87"/>
      <c r="E128" s="87"/>
      <c r="F128" s="97"/>
      <c r="G128" s="22" t="s">
        <v>115</v>
      </c>
      <c r="H128" s="13">
        <f t="shared" ref="H128" si="39">SUM(J128:M128)</f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5"/>
    </row>
    <row r="129" spans="1:13" ht="91.7" customHeight="1" x14ac:dyDescent="0.25">
      <c r="A129" s="44" t="s">
        <v>71</v>
      </c>
      <c r="B129" s="91" t="s">
        <v>15</v>
      </c>
      <c r="C129" s="91" t="s">
        <v>16</v>
      </c>
      <c r="D129" s="91" t="s">
        <v>27</v>
      </c>
      <c r="E129" s="91" t="s">
        <v>14</v>
      </c>
      <c r="F129" s="85">
        <v>2014</v>
      </c>
      <c r="G129" s="9" t="s">
        <v>91</v>
      </c>
      <c r="H129" s="13">
        <f>SUM(J129:M129)</f>
        <v>11005.8</v>
      </c>
      <c r="I129" s="13">
        <f>I130+I132+I133+I134+I135+I136+I137+I138+I139+I140+I141</f>
        <v>0</v>
      </c>
      <c r="J129" s="13">
        <f t="shared" ref="J129:M129" si="40">J130+J132+J133+J134+J135+J136+J137+J138+J139+J140+J141</f>
        <v>0</v>
      </c>
      <c r="K129" s="13">
        <f t="shared" si="40"/>
        <v>0</v>
      </c>
      <c r="L129" s="13">
        <f t="shared" si="40"/>
        <v>11005.8</v>
      </c>
      <c r="M129" s="13">
        <f t="shared" si="40"/>
        <v>0</v>
      </c>
    </row>
    <row r="130" spans="1:13" x14ac:dyDescent="0.25">
      <c r="A130" s="46"/>
      <c r="B130" s="77"/>
      <c r="C130" s="77"/>
      <c r="D130" s="77"/>
      <c r="E130" s="69"/>
      <c r="F130" s="36"/>
      <c r="G130" s="22" t="s">
        <v>9</v>
      </c>
      <c r="H130" s="20">
        <f>SUM(J130:M130)</f>
        <v>11005.8</v>
      </c>
      <c r="I130" s="20">
        <v>0</v>
      </c>
      <c r="J130" s="20">
        <v>0</v>
      </c>
      <c r="K130" s="20">
        <v>0</v>
      </c>
      <c r="L130" s="20">
        <v>11005.8</v>
      </c>
      <c r="M130" s="20">
        <v>0</v>
      </c>
    </row>
    <row r="131" spans="1:13" ht="69.400000000000006" customHeight="1" x14ac:dyDescent="0.25">
      <c r="A131" s="45"/>
      <c r="B131" s="81"/>
      <c r="C131" s="81"/>
      <c r="D131" s="81"/>
      <c r="E131" s="86"/>
      <c r="F131" s="95"/>
      <c r="G131" s="21" t="s">
        <v>35</v>
      </c>
      <c r="H131" s="28">
        <f>SUM(J131:M131)</f>
        <v>11005.8</v>
      </c>
      <c r="I131" s="28">
        <v>0</v>
      </c>
      <c r="J131" s="28">
        <v>0</v>
      </c>
      <c r="K131" s="28">
        <v>0</v>
      </c>
      <c r="L131" s="28">
        <v>11005.8</v>
      </c>
      <c r="M131" s="28">
        <v>0</v>
      </c>
    </row>
    <row r="132" spans="1:13" x14ac:dyDescent="0.25">
      <c r="A132" s="57"/>
      <c r="B132" s="81"/>
      <c r="C132" s="81"/>
      <c r="D132" s="81"/>
      <c r="E132" s="81"/>
      <c r="F132" s="96"/>
      <c r="G132" s="10" t="s">
        <v>29</v>
      </c>
      <c r="H132" s="13">
        <f t="shared" ref="H132:H141" si="41">SUM(J132:M132)</f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</row>
    <row r="133" spans="1:13" x14ac:dyDescent="0.25">
      <c r="A133" s="57"/>
      <c r="B133" s="81"/>
      <c r="C133" s="81"/>
      <c r="D133" s="81"/>
      <c r="E133" s="81"/>
      <c r="F133" s="96"/>
      <c r="G133" s="10" t="s">
        <v>11</v>
      </c>
      <c r="H133" s="13">
        <f>SUM(J133:M133)</f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</row>
    <row r="134" spans="1:13" x14ac:dyDescent="0.25">
      <c r="A134" s="57"/>
      <c r="B134" s="81"/>
      <c r="C134" s="81"/>
      <c r="D134" s="81"/>
      <c r="E134" s="81"/>
      <c r="F134" s="96"/>
      <c r="G134" s="10" t="s">
        <v>36</v>
      </c>
      <c r="H134" s="13">
        <f t="shared" si="41"/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</row>
    <row r="135" spans="1:13" x14ac:dyDescent="0.25">
      <c r="A135" s="57"/>
      <c r="B135" s="81"/>
      <c r="C135" s="81"/>
      <c r="D135" s="81"/>
      <c r="E135" s="81"/>
      <c r="F135" s="96"/>
      <c r="G135" s="10" t="s">
        <v>37</v>
      </c>
      <c r="H135" s="13">
        <f t="shared" si="41"/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</row>
    <row r="136" spans="1:13" x14ac:dyDescent="0.25">
      <c r="A136" s="57"/>
      <c r="B136" s="81"/>
      <c r="C136" s="81"/>
      <c r="D136" s="81"/>
      <c r="E136" s="81"/>
      <c r="F136" s="96"/>
      <c r="G136" s="10" t="s">
        <v>38</v>
      </c>
      <c r="H136" s="13">
        <f t="shared" si="41"/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</row>
    <row r="137" spans="1:13" x14ac:dyDescent="0.25">
      <c r="A137" s="57"/>
      <c r="B137" s="81"/>
      <c r="C137" s="81"/>
      <c r="D137" s="81"/>
      <c r="E137" s="81"/>
      <c r="F137" s="96"/>
      <c r="G137" s="10" t="s">
        <v>57</v>
      </c>
      <c r="H137" s="13">
        <f t="shared" si="41"/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</row>
    <row r="138" spans="1:13" x14ac:dyDescent="0.25">
      <c r="A138" s="57"/>
      <c r="B138" s="81"/>
      <c r="C138" s="81"/>
      <c r="D138" s="81"/>
      <c r="E138" s="81"/>
      <c r="F138" s="96"/>
      <c r="G138" s="10" t="s">
        <v>58</v>
      </c>
      <c r="H138" s="13">
        <f t="shared" si="41"/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</row>
    <row r="139" spans="1:13" x14ac:dyDescent="0.25">
      <c r="A139" s="57"/>
      <c r="B139" s="81"/>
      <c r="C139" s="81"/>
      <c r="D139" s="81"/>
      <c r="E139" s="81"/>
      <c r="F139" s="96"/>
      <c r="G139" s="10" t="s">
        <v>60</v>
      </c>
      <c r="H139" s="13">
        <f t="shared" si="41"/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</row>
    <row r="140" spans="1:13" x14ac:dyDescent="0.25">
      <c r="A140" s="57"/>
      <c r="B140" s="81"/>
      <c r="C140" s="81"/>
      <c r="D140" s="81"/>
      <c r="E140" s="81"/>
      <c r="F140" s="96"/>
      <c r="G140" s="22" t="s">
        <v>61</v>
      </c>
      <c r="H140" s="20">
        <f t="shared" si="41"/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</row>
    <row r="141" spans="1:13" x14ac:dyDescent="0.25">
      <c r="A141" s="57"/>
      <c r="B141" s="81"/>
      <c r="C141" s="81"/>
      <c r="D141" s="81"/>
      <c r="E141" s="81"/>
      <c r="F141" s="96"/>
      <c r="G141" s="10" t="s">
        <v>62</v>
      </c>
      <c r="H141" s="13">
        <f t="shared" si="41"/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</row>
    <row r="142" spans="1:13" x14ac:dyDescent="0.25">
      <c r="A142" s="57"/>
      <c r="B142" s="81"/>
      <c r="C142" s="81"/>
      <c r="D142" s="81"/>
      <c r="E142" s="81"/>
      <c r="F142" s="96"/>
      <c r="G142" s="10" t="s">
        <v>115</v>
      </c>
      <c r="H142" s="13">
        <f t="shared" ref="H142" si="42">SUM(J142:M142)</f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</row>
    <row r="143" spans="1:13" ht="90" x14ac:dyDescent="0.25">
      <c r="A143" s="168" t="s">
        <v>77</v>
      </c>
      <c r="B143" s="171" t="s">
        <v>49</v>
      </c>
      <c r="C143" s="171"/>
      <c r="D143" s="172">
        <v>1396</v>
      </c>
      <c r="E143" s="171" t="s">
        <v>83</v>
      </c>
      <c r="F143" s="160">
        <v>2018</v>
      </c>
      <c r="G143" s="9" t="s">
        <v>91</v>
      </c>
      <c r="H143" s="13">
        <f>SUM(J143:M143)</f>
        <v>1396</v>
      </c>
      <c r="I143" s="13">
        <f>SUM(I144:I154)</f>
        <v>1396</v>
      </c>
      <c r="J143" s="13">
        <f t="shared" ref="J143:M143" si="43">SUM(J144:J154)</f>
        <v>0</v>
      </c>
      <c r="K143" s="13">
        <f t="shared" si="43"/>
        <v>0</v>
      </c>
      <c r="L143" s="13">
        <f t="shared" si="43"/>
        <v>1396</v>
      </c>
      <c r="M143" s="13">
        <f t="shared" si="43"/>
        <v>0</v>
      </c>
    </row>
    <row r="144" spans="1:13" x14ac:dyDescent="0.25">
      <c r="A144" s="169"/>
      <c r="B144" s="162"/>
      <c r="C144" s="162"/>
      <c r="D144" s="173"/>
      <c r="E144" s="162"/>
      <c r="F144" s="176"/>
      <c r="G144" s="10" t="s">
        <v>25</v>
      </c>
      <c r="H144" s="13">
        <f t="shared" ref="H144:H154" si="44">SUM(J144:M144)</f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</row>
    <row r="145" spans="1:13" x14ac:dyDescent="0.25">
      <c r="A145" s="169"/>
      <c r="B145" s="162"/>
      <c r="C145" s="162"/>
      <c r="D145" s="173"/>
      <c r="E145" s="162"/>
      <c r="F145" s="176"/>
      <c r="G145" s="10" t="s">
        <v>29</v>
      </c>
      <c r="H145" s="13">
        <f t="shared" si="44"/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</row>
    <row r="146" spans="1:13" x14ac:dyDescent="0.25">
      <c r="A146" s="169"/>
      <c r="B146" s="162"/>
      <c r="C146" s="162"/>
      <c r="D146" s="173"/>
      <c r="E146" s="162"/>
      <c r="F146" s="176"/>
      <c r="G146" s="10" t="s">
        <v>11</v>
      </c>
      <c r="H146" s="13">
        <f t="shared" si="44"/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</row>
    <row r="147" spans="1:13" x14ac:dyDescent="0.25">
      <c r="A147" s="169"/>
      <c r="B147" s="162"/>
      <c r="C147" s="162"/>
      <c r="D147" s="162"/>
      <c r="E147" s="162"/>
      <c r="F147" s="176"/>
      <c r="G147" s="10" t="s">
        <v>36</v>
      </c>
      <c r="H147" s="13">
        <f t="shared" si="44"/>
        <v>1396</v>
      </c>
      <c r="I147" s="13">
        <v>1396</v>
      </c>
      <c r="J147" s="13">
        <v>0</v>
      </c>
      <c r="K147" s="13">
        <v>0</v>
      </c>
      <c r="L147" s="13">
        <v>1396</v>
      </c>
      <c r="M147" s="13">
        <v>0</v>
      </c>
    </row>
    <row r="148" spans="1:13" x14ac:dyDescent="0.25">
      <c r="A148" s="170"/>
      <c r="B148" s="163"/>
      <c r="C148" s="163"/>
      <c r="D148" s="163"/>
      <c r="E148" s="163"/>
      <c r="F148" s="177"/>
      <c r="G148" s="10" t="s">
        <v>37</v>
      </c>
      <c r="H148" s="13">
        <f t="shared" si="44"/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</row>
    <row r="149" spans="1:13" x14ac:dyDescent="0.25">
      <c r="A149" s="170"/>
      <c r="B149" s="163"/>
      <c r="C149" s="163"/>
      <c r="D149" s="163"/>
      <c r="E149" s="163"/>
      <c r="F149" s="177"/>
      <c r="G149" s="10" t="s">
        <v>38</v>
      </c>
      <c r="H149" s="13">
        <f t="shared" si="44"/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</row>
    <row r="150" spans="1:13" x14ac:dyDescent="0.25">
      <c r="A150" s="170"/>
      <c r="B150" s="163"/>
      <c r="C150" s="163"/>
      <c r="D150" s="163"/>
      <c r="E150" s="163"/>
      <c r="F150" s="177"/>
      <c r="G150" s="10" t="s">
        <v>57</v>
      </c>
      <c r="H150" s="13">
        <f t="shared" si="44"/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</row>
    <row r="151" spans="1:13" x14ac:dyDescent="0.25">
      <c r="A151" s="170"/>
      <c r="B151" s="163"/>
      <c r="C151" s="163"/>
      <c r="D151" s="163"/>
      <c r="E151" s="163"/>
      <c r="F151" s="177"/>
      <c r="G151" s="10" t="s">
        <v>58</v>
      </c>
      <c r="H151" s="13">
        <f t="shared" si="44"/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</row>
    <row r="152" spans="1:13" x14ac:dyDescent="0.25">
      <c r="A152" s="170"/>
      <c r="B152" s="163"/>
      <c r="C152" s="163"/>
      <c r="D152" s="163"/>
      <c r="E152" s="163"/>
      <c r="F152" s="177"/>
      <c r="G152" s="10" t="s">
        <v>60</v>
      </c>
      <c r="H152" s="13">
        <f t="shared" si="44"/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</row>
    <row r="153" spans="1:13" x14ac:dyDescent="0.25">
      <c r="A153" s="170"/>
      <c r="B153" s="163"/>
      <c r="C153" s="163"/>
      <c r="D153" s="163"/>
      <c r="E153" s="163"/>
      <c r="F153" s="177"/>
      <c r="G153" s="10" t="s">
        <v>61</v>
      </c>
      <c r="H153" s="13">
        <f t="shared" si="44"/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</row>
    <row r="154" spans="1:13" x14ac:dyDescent="0.25">
      <c r="A154" s="170"/>
      <c r="B154" s="163"/>
      <c r="C154" s="163"/>
      <c r="D154" s="163"/>
      <c r="E154" s="163"/>
      <c r="F154" s="177"/>
      <c r="G154" s="10" t="s">
        <v>62</v>
      </c>
      <c r="H154" s="13">
        <f t="shared" si="44"/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</row>
    <row r="155" spans="1:13" x14ac:dyDescent="0.25">
      <c r="A155" s="90"/>
      <c r="B155" s="87"/>
      <c r="C155" s="87"/>
      <c r="D155" s="87"/>
      <c r="E155" s="87"/>
      <c r="F155" s="97"/>
      <c r="G155" s="10" t="s">
        <v>115</v>
      </c>
      <c r="H155" s="13">
        <f t="shared" ref="H155" si="45">SUM(J155:M155)</f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</row>
    <row r="156" spans="1:13" ht="90" x14ac:dyDescent="0.25">
      <c r="A156" s="88" t="s">
        <v>72</v>
      </c>
      <c r="B156" s="91" t="s">
        <v>49</v>
      </c>
      <c r="C156" s="91" t="s">
        <v>48</v>
      </c>
      <c r="D156" s="42">
        <v>16756.3</v>
      </c>
      <c r="E156" s="91" t="s">
        <v>44</v>
      </c>
      <c r="F156" s="85">
        <v>2018</v>
      </c>
      <c r="G156" s="9" t="s">
        <v>91</v>
      </c>
      <c r="H156" s="13">
        <f>SUM(J156:M156)</f>
        <v>904.8</v>
      </c>
      <c r="I156" s="13">
        <f>SUM(I157:I167)</f>
        <v>904.8</v>
      </c>
      <c r="J156" s="13">
        <f t="shared" ref="J156:M156" si="46">SUM(J157:J167)</f>
        <v>0</v>
      </c>
      <c r="K156" s="13">
        <f t="shared" si="46"/>
        <v>0</v>
      </c>
      <c r="L156" s="13">
        <f t="shared" si="46"/>
        <v>904.8</v>
      </c>
      <c r="M156" s="13">
        <f t="shared" si="46"/>
        <v>0</v>
      </c>
    </row>
    <row r="157" spans="1:13" x14ac:dyDescent="0.25">
      <c r="A157" s="90"/>
      <c r="B157" s="87"/>
      <c r="C157" s="87"/>
      <c r="D157" s="87"/>
      <c r="E157" s="87"/>
      <c r="F157" s="97"/>
      <c r="G157" s="10" t="s">
        <v>25</v>
      </c>
      <c r="H157" s="13">
        <f>SUM(J157:M157)</f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</row>
    <row r="158" spans="1:13" x14ac:dyDescent="0.25">
      <c r="A158" s="90"/>
      <c r="B158" s="87"/>
      <c r="C158" s="87"/>
      <c r="D158" s="87"/>
      <c r="E158" s="87"/>
      <c r="F158" s="97"/>
      <c r="G158" s="10" t="s">
        <v>29</v>
      </c>
      <c r="H158" s="13">
        <f t="shared" ref="H158:H167" si="47">SUM(J158:M158)</f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</row>
    <row r="159" spans="1:13" x14ac:dyDescent="0.25">
      <c r="A159" s="90"/>
      <c r="B159" s="87"/>
      <c r="C159" s="87"/>
      <c r="D159" s="87"/>
      <c r="E159" s="87"/>
      <c r="F159" s="97"/>
      <c r="G159" s="10" t="s">
        <v>11</v>
      </c>
      <c r="H159" s="13">
        <f t="shared" si="47"/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</row>
    <row r="160" spans="1:13" x14ac:dyDescent="0.25">
      <c r="A160" s="90"/>
      <c r="B160" s="87"/>
      <c r="C160" s="87"/>
      <c r="D160" s="87"/>
      <c r="E160" s="87"/>
      <c r="F160" s="97"/>
      <c r="G160" s="10" t="s">
        <v>36</v>
      </c>
      <c r="H160" s="13">
        <f t="shared" si="47"/>
        <v>904.8</v>
      </c>
      <c r="I160" s="13">
        <f>L160</f>
        <v>904.8</v>
      </c>
      <c r="J160" s="13">
        <v>0</v>
      </c>
      <c r="K160" s="13">
        <v>0</v>
      </c>
      <c r="L160" s="13">
        <f>630+274.8</f>
        <v>904.8</v>
      </c>
      <c r="M160" s="28">
        <v>0</v>
      </c>
    </row>
    <row r="161" spans="1:14" x14ac:dyDescent="0.25">
      <c r="A161" s="90"/>
      <c r="B161" s="87"/>
      <c r="C161" s="87"/>
      <c r="D161" s="87"/>
      <c r="E161" s="87"/>
      <c r="F161" s="97"/>
      <c r="G161" s="10" t="s">
        <v>37</v>
      </c>
      <c r="H161" s="13">
        <f>SUM(J161:M161)</f>
        <v>0</v>
      </c>
      <c r="I161" s="13">
        <f t="shared" ref="I161:N161" si="48">K161+L161+M161+N161</f>
        <v>0</v>
      </c>
      <c r="J161" s="13">
        <f t="shared" si="48"/>
        <v>0</v>
      </c>
      <c r="K161" s="13">
        <v>0</v>
      </c>
      <c r="L161" s="13">
        <v>0</v>
      </c>
      <c r="M161" s="13">
        <v>0</v>
      </c>
      <c r="N161" s="13">
        <f t="shared" si="48"/>
        <v>0</v>
      </c>
    </row>
    <row r="162" spans="1:14" x14ac:dyDescent="0.25">
      <c r="A162" s="90"/>
      <c r="B162" s="87"/>
      <c r="C162" s="87"/>
      <c r="D162" s="87"/>
      <c r="E162" s="87"/>
      <c r="F162" s="97"/>
      <c r="G162" s="10" t="s">
        <v>38</v>
      </c>
      <c r="H162" s="13">
        <f t="shared" si="47"/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</row>
    <row r="163" spans="1:14" x14ac:dyDescent="0.25">
      <c r="A163" s="90"/>
      <c r="B163" s="87"/>
      <c r="C163" s="87"/>
      <c r="D163" s="87"/>
      <c r="E163" s="87"/>
      <c r="F163" s="97"/>
      <c r="G163" s="10" t="s">
        <v>57</v>
      </c>
      <c r="H163" s="13">
        <f t="shared" si="47"/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</row>
    <row r="164" spans="1:14" x14ac:dyDescent="0.25">
      <c r="A164" s="90"/>
      <c r="B164" s="87"/>
      <c r="C164" s="87"/>
      <c r="D164" s="87"/>
      <c r="E164" s="87"/>
      <c r="F164" s="97"/>
      <c r="G164" s="10" t="s">
        <v>58</v>
      </c>
      <c r="H164" s="13">
        <f t="shared" si="47"/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</row>
    <row r="165" spans="1:14" x14ac:dyDescent="0.25">
      <c r="A165" s="90"/>
      <c r="B165" s="87"/>
      <c r="C165" s="87"/>
      <c r="D165" s="87"/>
      <c r="E165" s="87"/>
      <c r="F165" s="97"/>
      <c r="G165" s="10" t="s">
        <v>60</v>
      </c>
      <c r="H165" s="13">
        <f t="shared" si="47"/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</row>
    <row r="166" spans="1:14" x14ac:dyDescent="0.25">
      <c r="A166" s="90"/>
      <c r="B166" s="87"/>
      <c r="C166" s="87"/>
      <c r="D166" s="87"/>
      <c r="E166" s="87"/>
      <c r="F166" s="97"/>
      <c r="G166" s="10" t="s">
        <v>61</v>
      </c>
      <c r="H166" s="13">
        <f t="shared" si="47"/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</row>
    <row r="167" spans="1:14" x14ac:dyDescent="0.25">
      <c r="A167" s="131"/>
      <c r="B167" s="128"/>
      <c r="C167" s="128"/>
      <c r="D167" s="128"/>
      <c r="E167" s="128"/>
      <c r="F167" s="136"/>
      <c r="G167" s="10" t="s">
        <v>62</v>
      </c>
      <c r="H167" s="13">
        <f t="shared" si="47"/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</row>
    <row r="168" spans="1:14" x14ac:dyDescent="0.25">
      <c r="A168" s="12"/>
      <c r="B168" s="68"/>
      <c r="C168" s="68"/>
      <c r="D168" s="68"/>
      <c r="E168" s="68"/>
      <c r="F168" s="66"/>
      <c r="G168" s="10" t="s">
        <v>115</v>
      </c>
      <c r="H168" s="13">
        <f t="shared" ref="H168" si="49">SUM(J168:M168)</f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25"/>
    </row>
    <row r="169" spans="1:14" ht="90" x14ac:dyDescent="0.25">
      <c r="A169" s="183" t="s">
        <v>73</v>
      </c>
      <c r="B169" s="176" t="s">
        <v>55</v>
      </c>
      <c r="C169" s="176" t="s">
        <v>48</v>
      </c>
      <c r="D169" s="186">
        <v>25995.5</v>
      </c>
      <c r="E169" s="176" t="s">
        <v>44</v>
      </c>
      <c r="F169" s="176" t="s">
        <v>59</v>
      </c>
      <c r="G169" s="9" t="s">
        <v>91</v>
      </c>
      <c r="H169" s="13">
        <f>SUM(J169:M169)</f>
        <v>1165.0999999999999</v>
      </c>
      <c r="I169" s="13">
        <f>SUM(I170:I180)</f>
        <v>1165.0999999999999</v>
      </c>
      <c r="J169" s="13">
        <f t="shared" ref="J169:M169" si="50">SUM(J170:J180)</f>
        <v>0</v>
      </c>
      <c r="K169" s="13">
        <f t="shared" si="50"/>
        <v>0</v>
      </c>
      <c r="L169" s="13">
        <f t="shared" si="50"/>
        <v>1165.0999999999999</v>
      </c>
      <c r="M169" s="13">
        <f t="shared" si="50"/>
        <v>0</v>
      </c>
    </row>
    <row r="170" spans="1:14" x14ac:dyDescent="0.25">
      <c r="A170" s="179"/>
      <c r="B170" s="161"/>
      <c r="C170" s="161"/>
      <c r="D170" s="161"/>
      <c r="E170" s="161"/>
      <c r="F170" s="161"/>
      <c r="G170" s="10" t="s">
        <v>25</v>
      </c>
      <c r="H170" s="13">
        <f t="shared" ref="H170:H180" si="51">SUM(J170:M170)</f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</row>
    <row r="171" spans="1:14" x14ac:dyDescent="0.25">
      <c r="A171" s="179"/>
      <c r="B171" s="161"/>
      <c r="C171" s="161"/>
      <c r="D171" s="161"/>
      <c r="E171" s="161"/>
      <c r="F171" s="161"/>
      <c r="G171" s="22" t="s">
        <v>29</v>
      </c>
      <c r="H171" s="13">
        <f t="shared" si="51"/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</row>
    <row r="172" spans="1:14" x14ac:dyDescent="0.25">
      <c r="A172" s="179"/>
      <c r="B172" s="161"/>
      <c r="C172" s="161"/>
      <c r="D172" s="161"/>
      <c r="E172" s="161"/>
      <c r="F172" s="161"/>
      <c r="G172" s="10" t="s">
        <v>11</v>
      </c>
      <c r="H172" s="13">
        <f t="shared" si="51"/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</row>
    <row r="173" spans="1:14" x14ac:dyDescent="0.25">
      <c r="A173" s="179"/>
      <c r="B173" s="161"/>
      <c r="C173" s="161"/>
      <c r="D173" s="161"/>
      <c r="E173" s="161"/>
      <c r="F173" s="161"/>
      <c r="G173" s="10" t="s">
        <v>36</v>
      </c>
      <c r="H173" s="13">
        <f>SUM(J173:M173)</f>
        <v>995.5</v>
      </c>
      <c r="I173" s="13">
        <f>L173</f>
        <v>995.5</v>
      </c>
      <c r="J173" s="13">
        <v>0</v>
      </c>
      <c r="K173" s="13">
        <v>0</v>
      </c>
      <c r="L173" s="13">
        <v>995.5</v>
      </c>
      <c r="M173" s="13">
        <v>0</v>
      </c>
    </row>
    <row r="174" spans="1:14" x14ac:dyDescent="0.25">
      <c r="A174" s="179"/>
      <c r="B174" s="161"/>
      <c r="C174" s="161"/>
      <c r="D174" s="161"/>
      <c r="E174" s="161"/>
      <c r="F174" s="161"/>
      <c r="G174" s="10" t="s">
        <v>56</v>
      </c>
      <c r="H174" s="13">
        <f>SUM(J174:M174)</f>
        <v>169.6</v>
      </c>
      <c r="I174" s="13">
        <f>L174</f>
        <v>169.6</v>
      </c>
      <c r="J174" s="13">
        <v>0</v>
      </c>
      <c r="K174" s="13">
        <v>0</v>
      </c>
      <c r="L174" s="13">
        <v>169.6</v>
      </c>
      <c r="M174" s="13">
        <v>0</v>
      </c>
    </row>
    <row r="175" spans="1:14" x14ac:dyDescent="0.25">
      <c r="A175" s="179"/>
      <c r="B175" s="161"/>
      <c r="C175" s="161"/>
      <c r="D175" s="161"/>
      <c r="E175" s="161"/>
      <c r="F175" s="161"/>
      <c r="G175" s="10" t="s">
        <v>38</v>
      </c>
      <c r="H175" s="13">
        <f t="shared" si="51"/>
        <v>0</v>
      </c>
      <c r="I175" s="13">
        <f t="shared" ref="I175:M175" si="52">K175+L175+M175+N175</f>
        <v>0</v>
      </c>
      <c r="J175" s="13">
        <f t="shared" si="52"/>
        <v>0</v>
      </c>
      <c r="K175" s="13">
        <f t="shared" si="52"/>
        <v>0</v>
      </c>
      <c r="L175" s="13">
        <f t="shared" si="52"/>
        <v>0</v>
      </c>
      <c r="M175" s="13">
        <f t="shared" si="52"/>
        <v>0</v>
      </c>
    </row>
    <row r="176" spans="1:14" x14ac:dyDescent="0.25">
      <c r="A176" s="179"/>
      <c r="B176" s="161"/>
      <c r="C176" s="161"/>
      <c r="D176" s="161"/>
      <c r="E176" s="161"/>
      <c r="F176" s="161"/>
      <c r="G176" s="10" t="s">
        <v>57</v>
      </c>
      <c r="H176" s="13">
        <f t="shared" si="51"/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</row>
    <row r="177" spans="1:14" x14ac:dyDescent="0.25">
      <c r="A177" s="179"/>
      <c r="B177" s="161"/>
      <c r="C177" s="161"/>
      <c r="D177" s="161"/>
      <c r="E177" s="161"/>
      <c r="F177" s="161"/>
      <c r="G177" s="10" t="s">
        <v>58</v>
      </c>
      <c r="H177" s="13">
        <f t="shared" si="51"/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</row>
    <row r="178" spans="1:14" x14ac:dyDescent="0.25">
      <c r="A178" s="179"/>
      <c r="B178" s="161"/>
      <c r="C178" s="161"/>
      <c r="D178" s="161"/>
      <c r="E178" s="161"/>
      <c r="F178" s="161"/>
      <c r="G178" s="10" t="s">
        <v>60</v>
      </c>
      <c r="H178" s="13">
        <f t="shared" si="51"/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</row>
    <row r="179" spans="1:14" x14ac:dyDescent="0.25">
      <c r="A179" s="179"/>
      <c r="B179" s="161"/>
      <c r="C179" s="161"/>
      <c r="D179" s="161"/>
      <c r="E179" s="161"/>
      <c r="F179" s="161"/>
      <c r="G179" s="10" t="s">
        <v>61</v>
      </c>
      <c r="H179" s="13">
        <f t="shared" si="51"/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</row>
    <row r="180" spans="1:14" x14ac:dyDescent="0.25">
      <c r="A180" s="179"/>
      <c r="B180" s="161"/>
      <c r="C180" s="161"/>
      <c r="D180" s="161"/>
      <c r="E180" s="161"/>
      <c r="F180" s="161"/>
      <c r="G180" s="22" t="s">
        <v>62</v>
      </c>
      <c r="H180" s="20">
        <f t="shared" si="51"/>
        <v>0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</row>
    <row r="181" spans="1:14" x14ac:dyDescent="0.25">
      <c r="A181" s="184"/>
      <c r="B181" s="185"/>
      <c r="C181" s="185"/>
      <c r="D181" s="185"/>
      <c r="E181" s="185"/>
      <c r="F181" s="185"/>
      <c r="G181" s="22" t="s">
        <v>115</v>
      </c>
      <c r="H181" s="20">
        <f t="shared" ref="H181" si="53">SUM(J181:M181)</f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</row>
    <row r="182" spans="1:14" ht="90" x14ac:dyDescent="0.25">
      <c r="A182" s="178" t="s">
        <v>74</v>
      </c>
      <c r="B182" s="160" t="s">
        <v>49</v>
      </c>
      <c r="C182" s="160" t="s">
        <v>48</v>
      </c>
      <c r="D182" s="180">
        <v>16756.3</v>
      </c>
      <c r="E182" s="160" t="s">
        <v>44</v>
      </c>
      <c r="F182" s="160">
        <v>2018</v>
      </c>
      <c r="G182" s="9" t="s">
        <v>91</v>
      </c>
      <c r="H182" s="13">
        <f>SUM(J182:M182)</f>
        <v>910</v>
      </c>
      <c r="I182" s="13">
        <f>SUM(I183:I193)</f>
        <v>910</v>
      </c>
      <c r="J182" s="13">
        <f t="shared" ref="J182:M182" si="54">SUM(J183:J193)</f>
        <v>0</v>
      </c>
      <c r="K182" s="13">
        <f t="shared" si="54"/>
        <v>0</v>
      </c>
      <c r="L182" s="13">
        <f t="shared" si="54"/>
        <v>910</v>
      </c>
      <c r="M182" s="13">
        <f t="shared" si="54"/>
        <v>0</v>
      </c>
      <c r="N182" s="13">
        <f t="shared" ref="N182" si="55">N186</f>
        <v>0</v>
      </c>
    </row>
    <row r="183" spans="1:14" x14ac:dyDescent="0.25">
      <c r="A183" s="179"/>
      <c r="B183" s="161"/>
      <c r="C183" s="161"/>
      <c r="D183" s="161"/>
      <c r="E183" s="161"/>
      <c r="F183" s="161"/>
      <c r="G183" s="10" t="s">
        <v>25</v>
      </c>
      <c r="H183" s="13">
        <f t="shared" ref="H183:H193" si="56">SUM(J183:M183)</f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</row>
    <row r="184" spans="1:14" x14ac:dyDescent="0.25">
      <c r="A184" s="179"/>
      <c r="B184" s="161"/>
      <c r="C184" s="161"/>
      <c r="D184" s="161"/>
      <c r="E184" s="161"/>
      <c r="F184" s="161"/>
      <c r="G184" s="10" t="s">
        <v>29</v>
      </c>
      <c r="H184" s="13">
        <f t="shared" si="56"/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</row>
    <row r="185" spans="1:14" x14ac:dyDescent="0.25">
      <c r="A185" s="179"/>
      <c r="B185" s="161"/>
      <c r="C185" s="161"/>
      <c r="D185" s="161"/>
      <c r="E185" s="161"/>
      <c r="F185" s="161"/>
      <c r="G185" s="10" t="s">
        <v>11</v>
      </c>
      <c r="H185" s="13">
        <f t="shared" si="56"/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</row>
    <row r="186" spans="1:14" x14ac:dyDescent="0.25">
      <c r="A186" s="179"/>
      <c r="B186" s="161"/>
      <c r="C186" s="161"/>
      <c r="D186" s="161"/>
      <c r="E186" s="161"/>
      <c r="F186" s="161"/>
      <c r="G186" s="10" t="s">
        <v>36</v>
      </c>
      <c r="H186" s="13">
        <f t="shared" si="56"/>
        <v>910</v>
      </c>
      <c r="I186" s="13">
        <f>L186</f>
        <v>910</v>
      </c>
      <c r="J186" s="13">
        <v>0</v>
      </c>
      <c r="K186" s="13">
        <v>0</v>
      </c>
      <c r="L186" s="13">
        <f>634.8+275.2</f>
        <v>910</v>
      </c>
      <c r="M186" s="13">
        <v>0</v>
      </c>
    </row>
    <row r="187" spans="1:14" x14ac:dyDescent="0.25">
      <c r="A187" s="179"/>
      <c r="B187" s="161"/>
      <c r="C187" s="161"/>
      <c r="D187" s="161"/>
      <c r="E187" s="161"/>
      <c r="F187" s="161"/>
      <c r="G187" s="10" t="s">
        <v>37</v>
      </c>
      <c r="H187" s="13">
        <f t="shared" si="56"/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</row>
    <row r="188" spans="1:14" x14ac:dyDescent="0.25">
      <c r="A188" s="179"/>
      <c r="B188" s="161"/>
      <c r="C188" s="161"/>
      <c r="D188" s="161"/>
      <c r="E188" s="161"/>
      <c r="F188" s="161"/>
      <c r="G188" s="10" t="s">
        <v>38</v>
      </c>
      <c r="H188" s="13">
        <f t="shared" si="56"/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</row>
    <row r="189" spans="1:14" x14ac:dyDescent="0.25">
      <c r="A189" s="179"/>
      <c r="B189" s="161"/>
      <c r="C189" s="161"/>
      <c r="D189" s="161"/>
      <c r="E189" s="161"/>
      <c r="F189" s="161"/>
      <c r="G189" s="10" t="s">
        <v>57</v>
      </c>
      <c r="H189" s="13">
        <f t="shared" si="56"/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</row>
    <row r="190" spans="1:14" x14ac:dyDescent="0.25">
      <c r="A190" s="179"/>
      <c r="B190" s="161"/>
      <c r="C190" s="161"/>
      <c r="D190" s="161"/>
      <c r="E190" s="161"/>
      <c r="F190" s="161"/>
      <c r="G190" s="10" t="s">
        <v>58</v>
      </c>
      <c r="H190" s="13">
        <f t="shared" si="56"/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</row>
    <row r="191" spans="1:14" x14ac:dyDescent="0.25">
      <c r="A191" s="179"/>
      <c r="B191" s="161"/>
      <c r="C191" s="161"/>
      <c r="D191" s="161"/>
      <c r="E191" s="161"/>
      <c r="F191" s="161"/>
      <c r="G191" s="10" t="s">
        <v>60</v>
      </c>
      <c r="H191" s="13">
        <f t="shared" si="56"/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</row>
    <row r="192" spans="1:14" x14ac:dyDescent="0.25">
      <c r="A192" s="179"/>
      <c r="B192" s="161"/>
      <c r="C192" s="161"/>
      <c r="D192" s="161"/>
      <c r="E192" s="161"/>
      <c r="F192" s="161"/>
      <c r="G192" s="10" t="s">
        <v>61</v>
      </c>
      <c r="H192" s="13">
        <f t="shared" si="56"/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</row>
    <row r="193" spans="1:32" x14ac:dyDescent="0.25">
      <c r="A193" s="179"/>
      <c r="B193" s="161"/>
      <c r="C193" s="161"/>
      <c r="D193" s="161"/>
      <c r="E193" s="161"/>
      <c r="F193" s="161"/>
      <c r="G193" s="10" t="s">
        <v>62</v>
      </c>
      <c r="H193" s="13">
        <f t="shared" si="56"/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</row>
    <row r="194" spans="1:32" x14ac:dyDescent="0.25">
      <c r="A194" s="179"/>
      <c r="B194" s="161"/>
      <c r="C194" s="161"/>
      <c r="D194" s="161"/>
      <c r="E194" s="161"/>
      <c r="F194" s="161"/>
      <c r="G194" s="10" t="s">
        <v>115</v>
      </c>
      <c r="H194" s="13">
        <f t="shared" ref="H194" si="57">SUM(J194:M194)</f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</row>
    <row r="195" spans="1:32" ht="94.7" customHeight="1" x14ac:dyDescent="0.25">
      <c r="A195" s="88" t="s">
        <v>75</v>
      </c>
      <c r="B195" s="91" t="s">
        <v>49</v>
      </c>
      <c r="C195" s="91" t="s">
        <v>50</v>
      </c>
      <c r="D195" s="42">
        <v>26293.8</v>
      </c>
      <c r="E195" s="91" t="s">
        <v>44</v>
      </c>
      <c r="F195" s="85">
        <v>2018</v>
      </c>
      <c r="G195" s="9" t="s">
        <v>91</v>
      </c>
      <c r="H195" s="13">
        <f>SUM(J195:M195)</f>
        <v>1000</v>
      </c>
      <c r="I195" s="13">
        <f>SUM(I196:I206)</f>
        <v>1000</v>
      </c>
      <c r="J195" s="13">
        <f t="shared" ref="J195:M195" si="58">SUM(J196:J206)</f>
        <v>0</v>
      </c>
      <c r="K195" s="13">
        <f t="shared" si="58"/>
        <v>0</v>
      </c>
      <c r="L195" s="13">
        <f t="shared" si="58"/>
        <v>1000</v>
      </c>
      <c r="M195" s="13">
        <f t="shared" si="58"/>
        <v>0</v>
      </c>
    </row>
    <row r="196" spans="1:32" x14ac:dyDescent="0.25">
      <c r="A196" s="57"/>
      <c r="B196" s="81"/>
      <c r="C196" s="81"/>
      <c r="D196" s="81"/>
      <c r="E196" s="81"/>
      <c r="F196" s="96"/>
      <c r="G196" s="22" t="s">
        <v>25</v>
      </c>
      <c r="H196" s="13">
        <f t="shared" ref="H196:H206" si="59">SUM(J196:M196)</f>
        <v>0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</row>
    <row r="197" spans="1:32" x14ac:dyDescent="0.25">
      <c r="A197" s="57"/>
      <c r="B197" s="81"/>
      <c r="C197" s="81"/>
      <c r="D197" s="81"/>
      <c r="E197" s="81"/>
      <c r="F197" s="96"/>
      <c r="G197" s="22" t="s">
        <v>29</v>
      </c>
      <c r="H197" s="13">
        <f t="shared" si="59"/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</row>
    <row r="198" spans="1:32" x14ac:dyDescent="0.25">
      <c r="A198" s="57"/>
      <c r="B198" s="81"/>
      <c r="C198" s="81"/>
      <c r="D198" s="81"/>
      <c r="E198" s="81"/>
      <c r="F198" s="96"/>
      <c r="G198" s="10" t="s">
        <v>11</v>
      </c>
      <c r="H198" s="13">
        <f t="shared" si="59"/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</row>
    <row r="199" spans="1:32" x14ac:dyDescent="0.25">
      <c r="A199" s="57"/>
      <c r="B199" s="81"/>
      <c r="C199" s="81"/>
      <c r="D199" s="81"/>
      <c r="E199" s="81"/>
      <c r="F199" s="96"/>
      <c r="G199" s="22" t="s">
        <v>36</v>
      </c>
      <c r="H199" s="13">
        <f t="shared" si="59"/>
        <v>1000</v>
      </c>
      <c r="I199" s="20">
        <v>1000</v>
      </c>
      <c r="J199" s="20">
        <v>0</v>
      </c>
      <c r="K199" s="20">
        <v>0</v>
      </c>
      <c r="L199" s="20">
        <v>1000</v>
      </c>
      <c r="M199" s="20">
        <v>0</v>
      </c>
    </row>
    <row r="200" spans="1:32" x14ac:dyDescent="0.25">
      <c r="A200" s="57"/>
      <c r="B200" s="81"/>
      <c r="C200" s="81"/>
      <c r="D200" s="81"/>
      <c r="E200" s="81"/>
      <c r="F200" s="96"/>
      <c r="G200" s="10" t="s">
        <v>37</v>
      </c>
      <c r="H200" s="13">
        <f t="shared" si="59"/>
        <v>0</v>
      </c>
      <c r="I200" s="13">
        <f t="shared" ref="I200:M200" si="60">K200+L200+M200</f>
        <v>0</v>
      </c>
      <c r="J200" s="13">
        <f t="shared" si="60"/>
        <v>0</v>
      </c>
      <c r="K200" s="13">
        <f t="shared" si="60"/>
        <v>0</v>
      </c>
      <c r="L200" s="13">
        <f t="shared" si="60"/>
        <v>0</v>
      </c>
      <c r="M200" s="13">
        <f t="shared" si="60"/>
        <v>0</v>
      </c>
    </row>
    <row r="201" spans="1:32" x14ac:dyDescent="0.25">
      <c r="A201" s="57"/>
      <c r="B201" s="81"/>
      <c r="C201" s="81"/>
      <c r="D201" s="81"/>
      <c r="E201" s="81"/>
      <c r="F201" s="96"/>
      <c r="G201" s="10" t="s">
        <v>38</v>
      </c>
      <c r="H201" s="13">
        <f t="shared" si="59"/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AF201" s="39"/>
    </row>
    <row r="202" spans="1:32" x14ac:dyDescent="0.25">
      <c r="A202" s="57"/>
      <c r="B202" s="81"/>
      <c r="C202" s="81"/>
      <c r="D202" s="81"/>
      <c r="E202" s="81"/>
      <c r="F202" s="96"/>
      <c r="G202" s="10" t="s">
        <v>57</v>
      </c>
      <c r="H202" s="13">
        <f t="shared" si="59"/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</row>
    <row r="203" spans="1:32" x14ac:dyDescent="0.25">
      <c r="A203" s="57"/>
      <c r="B203" s="81"/>
      <c r="C203" s="81"/>
      <c r="D203" s="81"/>
      <c r="E203" s="81"/>
      <c r="F203" s="96"/>
      <c r="G203" s="10" t="s">
        <v>58</v>
      </c>
      <c r="H203" s="13">
        <f t="shared" si="59"/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</row>
    <row r="204" spans="1:32" x14ac:dyDescent="0.25">
      <c r="A204" s="57"/>
      <c r="B204" s="81"/>
      <c r="C204" s="81"/>
      <c r="D204" s="81"/>
      <c r="E204" s="81"/>
      <c r="F204" s="126"/>
      <c r="G204" s="22" t="s">
        <v>60</v>
      </c>
      <c r="H204" s="20">
        <f t="shared" si="59"/>
        <v>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</row>
    <row r="205" spans="1:32" x14ac:dyDescent="0.25">
      <c r="A205" s="58"/>
      <c r="B205" s="77"/>
      <c r="C205" s="77"/>
      <c r="D205" s="77"/>
      <c r="E205" s="77"/>
      <c r="F205" s="140"/>
      <c r="G205" s="10" t="s">
        <v>61</v>
      </c>
      <c r="H205" s="13">
        <f t="shared" si="59"/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</row>
    <row r="206" spans="1:32" ht="13.7" customHeight="1" x14ac:dyDescent="0.25">
      <c r="A206" s="57"/>
      <c r="B206" s="96"/>
      <c r="C206" s="96"/>
      <c r="D206" s="96"/>
      <c r="E206" s="96"/>
      <c r="F206" s="76"/>
      <c r="G206" s="22" t="s">
        <v>62</v>
      </c>
      <c r="H206" s="20">
        <f t="shared" si="59"/>
        <v>0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</row>
    <row r="207" spans="1:32" ht="93" hidden="1" customHeight="1" x14ac:dyDescent="0.25">
      <c r="A207" s="89" t="s">
        <v>102</v>
      </c>
      <c r="B207" s="95" t="s">
        <v>108</v>
      </c>
      <c r="C207" s="95" t="s">
        <v>101</v>
      </c>
      <c r="D207" s="194">
        <v>148757.1</v>
      </c>
      <c r="E207" s="95" t="s">
        <v>105</v>
      </c>
      <c r="F207" s="52">
        <v>2022</v>
      </c>
      <c r="G207" s="9" t="s">
        <v>91</v>
      </c>
      <c r="H207" s="13">
        <f>SUM(J207:M207)</f>
        <v>0</v>
      </c>
      <c r="I207" s="13">
        <f>SUM(I208:I218)</f>
        <v>0</v>
      </c>
      <c r="J207" s="13">
        <f t="shared" ref="J207:M207" si="61">SUM(J208:J218)</f>
        <v>0</v>
      </c>
      <c r="K207" s="13">
        <f t="shared" si="61"/>
        <v>0</v>
      </c>
      <c r="L207" s="13">
        <f t="shared" si="61"/>
        <v>0</v>
      </c>
      <c r="M207" s="13">
        <f t="shared" si="61"/>
        <v>0</v>
      </c>
    </row>
    <row r="208" spans="1:32" ht="14.45" hidden="1" x14ac:dyDescent="0.25">
      <c r="A208" s="89"/>
      <c r="B208" s="95"/>
      <c r="C208" s="95"/>
      <c r="D208" s="195"/>
      <c r="E208" s="95"/>
      <c r="F208" s="52"/>
      <c r="G208" s="22" t="s">
        <v>25</v>
      </c>
      <c r="H208" s="13">
        <f t="shared" ref="H208:H218" si="62">SUM(J208:M208)</f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</row>
    <row r="209" spans="1:15" ht="14.45" hidden="1" x14ac:dyDescent="0.25">
      <c r="A209" s="89"/>
      <c r="B209" s="95"/>
      <c r="C209" s="95"/>
      <c r="D209" s="195"/>
      <c r="E209" s="95"/>
      <c r="F209" s="52"/>
      <c r="G209" s="22" t="s">
        <v>29</v>
      </c>
      <c r="H209" s="13">
        <f t="shared" si="62"/>
        <v>0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</row>
    <row r="210" spans="1:15" ht="14.45" hidden="1" x14ac:dyDescent="0.25">
      <c r="A210" s="89"/>
      <c r="B210" s="95"/>
      <c r="C210" s="95"/>
      <c r="D210" s="195"/>
      <c r="E210" s="95"/>
      <c r="F210" s="52"/>
      <c r="G210" s="22" t="s">
        <v>11</v>
      </c>
      <c r="H210" s="13">
        <f t="shared" si="62"/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</row>
    <row r="211" spans="1:15" ht="14.45" hidden="1" x14ac:dyDescent="0.25">
      <c r="A211" s="89"/>
      <c r="B211" s="95"/>
      <c r="C211" s="95"/>
      <c r="D211" s="195"/>
      <c r="E211" s="95"/>
      <c r="F211" s="52"/>
      <c r="G211" s="22" t="s">
        <v>36</v>
      </c>
      <c r="H211" s="13">
        <f t="shared" si="62"/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</row>
    <row r="212" spans="1:15" ht="14.45" hidden="1" x14ac:dyDescent="0.25">
      <c r="A212" s="89"/>
      <c r="B212" s="95"/>
      <c r="C212" s="95"/>
      <c r="D212" s="195"/>
      <c r="E212" s="95"/>
      <c r="F212" s="52"/>
      <c r="G212" s="10" t="s">
        <v>37</v>
      </c>
      <c r="H212" s="13">
        <f t="shared" si="62"/>
        <v>0</v>
      </c>
      <c r="I212" s="13">
        <f t="shared" ref="I212" si="63">K212+L212+M212</f>
        <v>0</v>
      </c>
      <c r="J212" s="13">
        <f t="shared" ref="J212" si="64">L212+M212+N212</f>
        <v>0</v>
      </c>
      <c r="K212" s="13">
        <f t="shared" ref="K212" si="65">M212+N212+O212</f>
        <v>0</v>
      </c>
      <c r="L212" s="13">
        <f t="shared" ref="L212" si="66">N212+O212+P212</f>
        <v>0</v>
      </c>
      <c r="M212" s="13">
        <f t="shared" ref="M212" si="67">O212+P212+Q212</f>
        <v>0</v>
      </c>
    </row>
    <row r="213" spans="1:15" hidden="1" x14ac:dyDescent="0.25">
      <c r="A213" s="90"/>
      <c r="B213" s="97"/>
      <c r="C213" s="97"/>
      <c r="D213" s="195"/>
      <c r="E213" s="97"/>
      <c r="F213" s="75"/>
      <c r="G213" s="10" t="s">
        <v>38</v>
      </c>
      <c r="H213" s="13">
        <f t="shared" si="62"/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</row>
    <row r="214" spans="1:15" hidden="1" x14ac:dyDescent="0.25">
      <c r="A214" s="90"/>
      <c r="B214" s="97"/>
      <c r="C214" s="97"/>
      <c r="D214" s="97"/>
      <c r="E214" s="97"/>
      <c r="F214" s="75"/>
      <c r="G214" s="10" t="s">
        <v>57</v>
      </c>
      <c r="H214" s="13">
        <f t="shared" si="62"/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</row>
    <row r="215" spans="1:15" hidden="1" x14ac:dyDescent="0.25">
      <c r="A215" s="90"/>
      <c r="B215" s="97"/>
      <c r="C215" s="97"/>
      <c r="D215" s="97"/>
      <c r="E215" s="97"/>
      <c r="F215" s="75"/>
      <c r="G215" s="10" t="s">
        <v>58</v>
      </c>
      <c r="H215" s="13">
        <f t="shared" si="62"/>
        <v>0</v>
      </c>
      <c r="I215" s="13">
        <v>0</v>
      </c>
      <c r="J215" s="13">
        <v>0</v>
      </c>
      <c r="K215" s="13">
        <f>115000+500-115500</f>
        <v>0</v>
      </c>
      <c r="L215" s="13">
        <f>148769.4-115000-541.6+29.3-24420.1-1907.4-6929.6</f>
        <v>0</v>
      </c>
      <c r="M215" s="13">
        <v>0</v>
      </c>
    </row>
    <row r="216" spans="1:15" hidden="1" x14ac:dyDescent="0.25">
      <c r="A216" s="90"/>
      <c r="B216" s="97"/>
      <c r="C216" s="97"/>
      <c r="D216" s="97"/>
      <c r="E216" s="97"/>
      <c r="F216" s="75"/>
      <c r="G216" s="10" t="s">
        <v>60</v>
      </c>
      <c r="H216" s="13">
        <f t="shared" si="62"/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</row>
    <row r="217" spans="1:15" hidden="1" x14ac:dyDescent="0.25">
      <c r="A217" s="90"/>
      <c r="B217" s="97"/>
      <c r="C217" s="97"/>
      <c r="D217" s="97"/>
      <c r="E217" s="97"/>
      <c r="F217" s="75"/>
      <c r="G217" s="22" t="s">
        <v>61</v>
      </c>
      <c r="H217" s="20">
        <f t="shared" si="62"/>
        <v>0</v>
      </c>
      <c r="I217" s="20">
        <v>0</v>
      </c>
      <c r="J217" s="20">
        <v>0</v>
      </c>
      <c r="K217" s="20">
        <v>0</v>
      </c>
      <c r="L217" s="20">
        <v>0</v>
      </c>
      <c r="M217" s="20">
        <v>0</v>
      </c>
    </row>
    <row r="218" spans="1:15" hidden="1" x14ac:dyDescent="0.25">
      <c r="A218" s="90"/>
      <c r="B218" s="97"/>
      <c r="C218" s="97"/>
      <c r="D218" s="97"/>
      <c r="E218" s="97"/>
      <c r="F218" s="75"/>
      <c r="G218" s="10" t="s">
        <v>62</v>
      </c>
      <c r="H218" s="13">
        <f t="shared" si="62"/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</row>
    <row r="219" spans="1:15" ht="86.45" hidden="1" x14ac:dyDescent="0.25">
      <c r="A219" s="89" t="s">
        <v>97</v>
      </c>
      <c r="B219" s="95" t="s">
        <v>30</v>
      </c>
      <c r="C219" s="95" t="s">
        <v>31</v>
      </c>
      <c r="D219" s="95" t="s">
        <v>32</v>
      </c>
      <c r="E219" s="95" t="s">
        <v>14</v>
      </c>
      <c r="F219" s="52" t="s">
        <v>39</v>
      </c>
      <c r="G219" s="9" t="s">
        <v>92</v>
      </c>
      <c r="H219" s="13">
        <f>SUM(J219:M219)</f>
        <v>322.60000000000002</v>
      </c>
      <c r="I219" s="13">
        <f>I220+I222+I223+I224+I225+I226+I227+I228+I229+I230+I231+I232</f>
        <v>0</v>
      </c>
      <c r="J219" s="13">
        <f t="shared" ref="J219:N219" si="68">J220+J222+J223+J224+J225+J226+J227+J228+J229+J230+J231+J232</f>
        <v>0</v>
      </c>
      <c r="K219" s="13">
        <f t="shared" si="68"/>
        <v>0</v>
      </c>
      <c r="L219" s="13">
        <f t="shared" si="68"/>
        <v>322.60000000000002</v>
      </c>
      <c r="M219" s="13">
        <f t="shared" si="68"/>
        <v>0</v>
      </c>
      <c r="N219" s="23">
        <f t="shared" si="68"/>
        <v>0</v>
      </c>
      <c r="O219" s="24"/>
    </row>
    <row r="220" spans="1:15" ht="14.45" hidden="1" x14ac:dyDescent="0.25">
      <c r="A220" s="89"/>
      <c r="B220" s="95"/>
      <c r="C220" s="95"/>
      <c r="D220" s="95"/>
      <c r="E220" s="95"/>
      <c r="F220" s="52"/>
      <c r="G220" s="10" t="s">
        <v>9</v>
      </c>
      <c r="H220" s="13">
        <f t="shared" ref="H220:H232" si="69">SUM(J220:M220)</f>
        <v>322.60000000000002</v>
      </c>
      <c r="I220" s="13">
        <f t="shared" ref="I220:M220" si="70">I221</f>
        <v>0</v>
      </c>
      <c r="J220" s="13">
        <f t="shared" si="70"/>
        <v>0</v>
      </c>
      <c r="K220" s="13">
        <f t="shared" si="70"/>
        <v>0</v>
      </c>
      <c r="L220" s="13">
        <f>L221</f>
        <v>322.60000000000002</v>
      </c>
      <c r="M220" s="13">
        <f t="shared" si="70"/>
        <v>0</v>
      </c>
    </row>
    <row r="221" spans="1:15" ht="72" hidden="1" x14ac:dyDescent="0.25">
      <c r="A221" s="89"/>
      <c r="B221" s="95"/>
      <c r="C221" s="95"/>
      <c r="D221" s="95"/>
      <c r="E221" s="95"/>
      <c r="F221" s="52"/>
      <c r="G221" s="11" t="s">
        <v>35</v>
      </c>
      <c r="H221" s="28">
        <f t="shared" si="69"/>
        <v>322.60000000000002</v>
      </c>
      <c r="I221" s="28">
        <v>0</v>
      </c>
      <c r="J221" s="28">
        <v>0</v>
      </c>
      <c r="K221" s="28">
        <v>0</v>
      </c>
      <c r="L221" s="28">
        <v>322.60000000000002</v>
      </c>
      <c r="M221" s="28">
        <v>0</v>
      </c>
    </row>
    <row r="222" spans="1:15" hidden="1" x14ac:dyDescent="0.25">
      <c r="A222" s="90"/>
      <c r="B222" s="97"/>
      <c r="C222" s="97"/>
      <c r="D222" s="97"/>
      <c r="E222" s="97"/>
      <c r="F222" s="75"/>
      <c r="G222" s="10" t="s">
        <v>29</v>
      </c>
      <c r="H222" s="13">
        <f t="shared" si="69"/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</row>
    <row r="223" spans="1:15" hidden="1" x14ac:dyDescent="0.25">
      <c r="A223" s="90"/>
      <c r="B223" s="97"/>
      <c r="C223" s="97"/>
      <c r="D223" s="97"/>
      <c r="E223" s="97"/>
      <c r="F223" s="75"/>
      <c r="G223" s="10" t="s">
        <v>11</v>
      </c>
      <c r="H223" s="13">
        <f t="shared" si="69"/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</row>
    <row r="224" spans="1:15" hidden="1" x14ac:dyDescent="0.25">
      <c r="A224" s="90"/>
      <c r="B224" s="97"/>
      <c r="C224" s="97"/>
      <c r="D224" s="97"/>
      <c r="E224" s="97"/>
      <c r="F224" s="75"/>
      <c r="G224" s="10" t="s">
        <v>36</v>
      </c>
      <c r="H224" s="13">
        <f t="shared" si="69"/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</row>
    <row r="225" spans="1:14" hidden="1" x14ac:dyDescent="0.25">
      <c r="A225" s="90"/>
      <c r="B225" s="97"/>
      <c r="C225" s="97"/>
      <c r="D225" s="97"/>
      <c r="E225" s="97"/>
      <c r="F225" s="75"/>
      <c r="G225" s="10" t="s">
        <v>38</v>
      </c>
      <c r="H225" s="13">
        <f t="shared" si="69"/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</row>
    <row r="226" spans="1:14" hidden="1" x14ac:dyDescent="0.25">
      <c r="A226" s="90"/>
      <c r="B226" s="97"/>
      <c r="C226" s="97"/>
      <c r="D226" s="97"/>
      <c r="E226" s="97"/>
      <c r="F226" s="75"/>
      <c r="G226" s="10" t="s">
        <v>37</v>
      </c>
      <c r="H226" s="13">
        <f t="shared" si="69"/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</row>
    <row r="227" spans="1:14" hidden="1" x14ac:dyDescent="0.25">
      <c r="A227" s="90"/>
      <c r="B227" s="97"/>
      <c r="C227" s="97"/>
      <c r="D227" s="97"/>
      <c r="E227" s="97"/>
      <c r="F227" s="75"/>
      <c r="G227" s="10" t="s">
        <v>38</v>
      </c>
      <c r="H227" s="13">
        <f t="shared" si="69"/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</row>
    <row r="228" spans="1:14" hidden="1" x14ac:dyDescent="0.25">
      <c r="A228" s="90"/>
      <c r="B228" s="97"/>
      <c r="C228" s="97"/>
      <c r="D228" s="97"/>
      <c r="E228" s="97"/>
      <c r="F228" s="75"/>
      <c r="G228" s="10" t="s">
        <v>64</v>
      </c>
      <c r="H228" s="13">
        <f t="shared" si="69"/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</row>
    <row r="229" spans="1:14" hidden="1" x14ac:dyDescent="0.25">
      <c r="A229" s="90"/>
      <c r="B229" s="97"/>
      <c r="C229" s="97"/>
      <c r="D229" s="97"/>
      <c r="E229" s="97"/>
      <c r="F229" s="75"/>
      <c r="G229" s="10" t="s">
        <v>58</v>
      </c>
      <c r="H229" s="13">
        <f t="shared" si="69"/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</row>
    <row r="230" spans="1:14" hidden="1" x14ac:dyDescent="0.25">
      <c r="A230" s="90"/>
      <c r="B230" s="97"/>
      <c r="C230" s="97"/>
      <c r="D230" s="97"/>
      <c r="E230" s="97"/>
      <c r="F230" s="75"/>
      <c r="G230" s="10" t="s">
        <v>60</v>
      </c>
      <c r="H230" s="13">
        <f t="shared" si="69"/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</row>
    <row r="231" spans="1:14" hidden="1" x14ac:dyDescent="0.25">
      <c r="A231" s="90"/>
      <c r="B231" s="97"/>
      <c r="C231" s="97"/>
      <c r="D231" s="97"/>
      <c r="E231" s="97"/>
      <c r="F231" s="75"/>
      <c r="G231" s="10" t="s">
        <v>61</v>
      </c>
      <c r="H231" s="13">
        <f t="shared" si="69"/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</row>
    <row r="232" spans="1:14" ht="11.1" hidden="1" customHeight="1" x14ac:dyDescent="0.25">
      <c r="A232" s="90"/>
      <c r="B232" s="97"/>
      <c r="C232" s="97"/>
      <c r="D232" s="97"/>
      <c r="E232" s="97"/>
      <c r="F232" s="75"/>
      <c r="G232" s="10" t="s">
        <v>62</v>
      </c>
      <c r="H232" s="13">
        <f t="shared" si="69"/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</row>
    <row r="233" spans="1:14" ht="15" customHeight="1" x14ac:dyDescent="0.25">
      <c r="A233" s="90"/>
      <c r="B233" s="97"/>
      <c r="C233" s="97"/>
      <c r="D233" s="97"/>
      <c r="E233" s="97"/>
      <c r="F233" s="75"/>
      <c r="G233" s="10" t="s">
        <v>115</v>
      </c>
      <c r="H233" s="13">
        <f t="shared" ref="H233" si="71">SUM(J233:M233)</f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25"/>
    </row>
    <row r="234" spans="1:14" ht="86.45" hidden="1" x14ac:dyDescent="0.25">
      <c r="A234" s="203" t="s">
        <v>127</v>
      </c>
      <c r="B234" s="160" t="s">
        <v>49</v>
      </c>
      <c r="C234" s="160" t="s">
        <v>126</v>
      </c>
      <c r="D234" s="180">
        <v>48750</v>
      </c>
      <c r="E234" s="160" t="s">
        <v>120</v>
      </c>
      <c r="F234" s="160">
        <v>2025</v>
      </c>
      <c r="G234" s="9" t="s">
        <v>91</v>
      </c>
      <c r="H234" s="13">
        <f>SUM(J234:M234)</f>
        <v>0</v>
      </c>
      <c r="I234" s="13">
        <f>SUM(I235:I245)</f>
        <v>0</v>
      </c>
      <c r="J234" s="13">
        <f t="shared" ref="J234:M234" si="72">SUM(J235:J245)</f>
        <v>0</v>
      </c>
      <c r="K234" s="13">
        <f t="shared" si="72"/>
        <v>0</v>
      </c>
      <c r="L234" s="13">
        <f t="shared" si="72"/>
        <v>0</v>
      </c>
      <c r="M234" s="13">
        <f t="shared" si="72"/>
        <v>0</v>
      </c>
      <c r="N234" s="13">
        <f t="shared" ref="N234" si="73">N238</f>
        <v>0</v>
      </c>
    </row>
    <row r="235" spans="1:14" ht="14.45" hidden="1" x14ac:dyDescent="0.25">
      <c r="A235" s="175"/>
      <c r="B235" s="161"/>
      <c r="C235" s="161"/>
      <c r="D235" s="161"/>
      <c r="E235" s="161"/>
      <c r="F235" s="161"/>
      <c r="G235" s="10" t="s">
        <v>25</v>
      </c>
      <c r="H235" s="13">
        <f t="shared" ref="H235:H245" si="74">SUM(J235:M235)</f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</row>
    <row r="236" spans="1:14" ht="14.45" hidden="1" x14ac:dyDescent="0.25">
      <c r="A236" s="175"/>
      <c r="B236" s="161"/>
      <c r="C236" s="161"/>
      <c r="D236" s="161"/>
      <c r="E236" s="161"/>
      <c r="F236" s="161"/>
      <c r="G236" s="10" t="s">
        <v>29</v>
      </c>
      <c r="H236" s="13">
        <f t="shared" si="74"/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</row>
    <row r="237" spans="1:14" ht="14.45" hidden="1" x14ac:dyDescent="0.25">
      <c r="A237" s="175"/>
      <c r="B237" s="161"/>
      <c r="C237" s="161"/>
      <c r="D237" s="161"/>
      <c r="E237" s="161"/>
      <c r="F237" s="161"/>
      <c r="G237" s="10" t="s">
        <v>11</v>
      </c>
      <c r="H237" s="13">
        <f t="shared" si="74"/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</row>
    <row r="238" spans="1:14" ht="14.45" hidden="1" x14ac:dyDescent="0.25">
      <c r="A238" s="175"/>
      <c r="B238" s="161"/>
      <c r="C238" s="161"/>
      <c r="D238" s="161"/>
      <c r="E238" s="161"/>
      <c r="F238" s="161"/>
      <c r="G238" s="10" t="s">
        <v>36</v>
      </c>
      <c r="H238" s="13">
        <f t="shared" si="74"/>
        <v>0</v>
      </c>
      <c r="I238" s="13">
        <f>L238</f>
        <v>0</v>
      </c>
      <c r="J238" s="13">
        <v>0</v>
      </c>
      <c r="K238" s="13">
        <v>0</v>
      </c>
      <c r="L238" s="13">
        <v>0</v>
      </c>
      <c r="M238" s="13">
        <v>0</v>
      </c>
    </row>
    <row r="239" spans="1:14" ht="14.45" hidden="1" x14ac:dyDescent="0.25">
      <c r="A239" s="175"/>
      <c r="B239" s="161"/>
      <c r="C239" s="161"/>
      <c r="D239" s="161"/>
      <c r="E239" s="161"/>
      <c r="F239" s="161"/>
      <c r="G239" s="10" t="s">
        <v>37</v>
      </c>
      <c r="H239" s="13">
        <f t="shared" si="74"/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</row>
    <row r="240" spans="1:14" ht="14.45" hidden="1" x14ac:dyDescent="0.25">
      <c r="A240" s="175"/>
      <c r="B240" s="161"/>
      <c r="C240" s="161"/>
      <c r="D240" s="161"/>
      <c r="E240" s="161"/>
      <c r="F240" s="161"/>
      <c r="G240" s="10" t="s">
        <v>38</v>
      </c>
      <c r="H240" s="13">
        <f t="shared" si="74"/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</row>
    <row r="241" spans="1:14" ht="14.45" hidden="1" x14ac:dyDescent="0.25">
      <c r="A241" s="175"/>
      <c r="B241" s="161"/>
      <c r="C241" s="161"/>
      <c r="D241" s="161"/>
      <c r="E241" s="161"/>
      <c r="F241" s="161"/>
      <c r="G241" s="10" t="s">
        <v>57</v>
      </c>
      <c r="H241" s="13">
        <f t="shared" si="74"/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</row>
    <row r="242" spans="1:14" ht="14.45" hidden="1" x14ac:dyDescent="0.25">
      <c r="A242" s="175"/>
      <c r="B242" s="161"/>
      <c r="C242" s="161"/>
      <c r="D242" s="161"/>
      <c r="E242" s="161"/>
      <c r="F242" s="161"/>
      <c r="G242" s="10" t="s">
        <v>58</v>
      </c>
      <c r="H242" s="13">
        <f t="shared" si="74"/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</row>
    <row r="243" spans="1:14" ht="14.45" hidden="1" x14ac:dyDescent="0.25">
      <c r="A243" s="175"/>
      <c r="B243" s="161"/>
      <c r="C243" s="161"/>
      <c r="D243" s="161"/>
      <c r="E243" s="161"/>
      <c r="F243" s="161"/>
      <c r="G243" s="10" t="s">
        <v>60</v>
      </c>
      <c r="H243" s="13">
        <f t="shared" si="74"/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</row>
    <row r="244" spans="1:14" ht="14.45" hidden="1" x14ac:dyDescent="0.25">
      <c r="A244" s="175"/>
      <c r="B244" s="161"/>
      <c r="C244" s="161"/>
      <c r="D244" s="161"/>
      <c r="E244" s="161"/>
      <c r="F244" s="161"/>
      <c r="G244" s="10" t="s">
        <v>61</v>
      </c>
      <c r="H244" s="13">
        <f t="shared" si="74"/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</row>
    <row r="245" spans="1:14" ht="14.45" hidden="1" x14ac:dyDescent="0.25">
      <c r="A245" s="175"/>
      <c r="B245" s="161"/>
      <c r="C245" s="161"/>
      <c r="D245" s="161"/>
      <c r="E245" s="161"/>
      <c r="F245" s="161"/>
      <c r="G245" s="122" t="s">
        <v>62</v>
      </c>
      <c r="H245" s="121">
        <f t="shared" si="74"/>
        <v>0</v>
      </c>
      <c r="I245" s="121">
        <v>0</v>
      </c>
      <c r="J245" s="121">
        <v>0</v>
      </c>
      <c r="K245" s="121">
        <v>0</v>
      </c>
      <c r="L245" s="13">
        <v>0</v>
      </c>
      <c r="M245" s="13">
        <v>0</v>
      </c>
    </row>
    <row r="246" spans="1:14" ht="14.45" hidden="1" x14ac:dyDescent="0.25">
      <c r="A246" s="175"/>
      <c r="B246" s="161"/>
      <c r="C246" s="161"/>
      <c r="D246" s="161"/>
      <c r="E246" s="161"/>
      <c r="F246" s="161"/>
      <c r="G246" s="10" t="s">
        <v>115</v>
      </c>
      <c r="H246" s="13">
        <f t="shared" ref="H246" si="75">SUM(J246:M246)</f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</row>
    <row r="247" spans="1:14" ht="105" x14ac:dyDescent="0.25">
      <c r="A247" s="137" t="s">
        <v>93</v>
      </c>
      <c r="B247" s="85" t="s">
        <v>49</v>
      </c>
      <c r="C247" s="85" t="s">
        <v>42</v>
      </c>
      <c r="D247" s="98">
        <v>1556740.8</v>
      </c>
      <c r="E247" s="101" t="s">
        <v>43</v>
      </c>
      <c r="F247" s="85" t="s">
        <v>65</v>
      </c>
      <c r="G247" s="9" t="s">
        <v>92</v>
      </c>
      <c r="H247" s="13">
        <f>SUM(J247:M247)</f>
        <v>22443</v>
      </c>
      <c r="I247" s="13">
        <f>SUM(I248:I260)</f>
        <v>22443</v>
      </c>
      <c r="J247" s="13">
        <f t="shared" ref="J247:M247" si="76">SUM(J248:J260)</f>
        <v>0</v>
      </c>
      <c r="K247" s="13">
        <f t="shared" si="76"/>
        <v>0</v>
      </c>
      <c r="L247" s="13">
        <f t="shared" si="76"/>
        <v>22443</v>
      </c>
      <c r="M247" s="13">
        <f t="shared" si="76"/>
        <v>0</v>
      </c>
      <c r="N247" s="25"/>
    </row>
    <row r="248" spans="1:14" ht="14.45" customHeight="1" x14ac:dyDescent="0.25">
      <c r="A248" s="65"/>
      <c r="B248" s="97"/>
      <c r="C248" s="97"/>
      <c r="D248" s="97"/>
      <c r="E248" s="103"/>
      <c r="F248" s="97"/>
      <c r="G248" s="10" t="s">
        <v>25</v>
      </c>
      <c r="H248" s="13">
        <f t="shared" ref="H248:I260" si="77">SUM(J248:M248)</f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25"/>
    </row>
    <row r="249" spans="1:14" ht="14.45" customHeight="1" x14ac:dyDescent="0.25">
      <c r="A249" s="65"/>
      <c r="B249" s="97"/>
      <c r="C249" s="97"/>
      <c r="D249" s="97"/>
      <c r="E249" s="103"/>
      <c r="F249" s="97"/>
      <c r="G249" s="10" t="s">
        <v>29</v>
      </c>
      <c r="H249" s="13">
        <f t="shared" si="77"/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25"/>
    </row>
    <row r="250" spans="1:14" ht="14.45" customHeight="1" x14ac:dyDescent="0.25">
      <c r="A250" s="65"/>
      <c r="B250" s="97"/>
      <c r="C250" s="97"/>
      <c r="D250" s="97"/>
      <c r="E250" s="103"/>
      <c r="F250" s="97"/>
      <c r="G250" s="10" t="s">
        <v>11</v>
      </c>
      <c r="H250" s="13">
        <f t="shared" si="77"/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25"/>
    </row>
    <row r="251" spans="1:14" ht="14.45" customHeight="1" x14ac:dyDescent="0.25">
      <c r="A251" s="65"/>
      <c r="B251" s="97"/>
      <c r="C251" s="97"/>
      <c r="D251" s="97"/>
      <c r="E251" s="103"/>
      <c r="F251" s="97"/>
      <c r="G251" s="10" t="s">
        <v>36</v>
      </c>
      <c r="H251" s="13">
        <f t="shared" si="77"/>
        <v>12040</v>
      </c>
      <c r="I251" s="13">
        <f>21464.3-9674.3+1100-900+50</f>
        <v>12040</v>
      </c>
      <c r="J251" s="13">
        <v>0</v>
      </c>
      <c r="K251" s="13">
        <v>0</v>
      </c>
      <c r="L251" s="13">
        <v>12040</v>
      </c>
      <c r="M251" s="13">
        <v>0</v>
      </c>
      <c r="N251" s="25"/>
    </row>
    <row r="252" spans="1:14" ht="14.45" customHeight="1" x14ac:dyDescent="0.25">
      <c r="A252" s="97"/>
      <c r="B252" s="97"/>
      <c r="C252" s="97"/>
      <c r="D252" s="97"/>
      <c r="E252" s="103"/>
      <c r="F252" s="97"/>
      <c r="G252" s="10" t="s">
        <v>37</v>
      </c>
      <c r="H252" s="13">
        <f t="shared" si="77"/>
        <v>10403</v>
      </c>
      <c r="I252" s="13">
        <f t="shared" si="77"/>
        <v>10403</v>
      </c>
      <c r="J252" s="13">
        <v>0</v>
      </c>
      <c r="K252" s="13">
        <v>0</v>
      </c>
      <c r="L252" s="13">
        <v>10403</v>
      </c>
      <c r="M252" s="13">
        <v>0</v>
      </c>
      <c r="N252" s="25"/>
    </row>
    <row r="253" spans="1:14" ht="14.45" customHeight="1" x14ac:dyDescent="0.25">
      <c r="A253" s="97"/>
      <c r="B253" s="97"/>
      <c r="C253" s="97"/>
      <c r="D253" s="97"/>
      <c r="E253" s="103"/>
      <c r="F253" s="97"/>
      <c r="G253" s="10" t="s">
        <v>38</v>
      </c>
      <c r="H253" s="13">
        <f t="shared" si="77"/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25"/>
    </row>
    <row r="254" spans="1:14" ht="14.45" customHeight="1" x14ac:dyDescent="0.25">
      <c r="A254" s="65"/>
      <c r="B254" s="97"/>
      <c r="C254" s="97"/>
      <c r="D254" s="97"/>
      <c r="E254" s="103"/>
      <c r="F254" s="97"/>
      <c r="G254" s="10" t="s">
        <v>37</v>
      </c>
      <c r="H254" s="13">
        <f t="shared" si="77"/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25"/>
    </row>
    <row r="255" spans="1:14" ht="14.45" customHeight="1" x14ac:dyDescent="0.25">
      <c r="A255" s="65"/>
      <c r="B255" s="97"/>
      <c r="C255" s="97"/>
      <c r="D255" s="97"/>
      <c r="E255" s="103"/>
      <c r="F255" s="97"/>
      <c r="G255" s="22" t="s">
        <v>38</v>
      </c>
      <c r="H255" s="13">
        <f t="shared" si="77"/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0</v>
      </c>
      <c r="N255" s="25"/>
    </row>
    <row r="256" spans="1:14" ht="14.45" customHeight="1" x14ac:dyDescent="0.25">
      <c r="A256" s="65"/>
      <c r="B256" s="97"/>
      <c r="C256" s="97"/>
      <c r="D256" s="97"/>
      <c r="E256" s="103"/>
      <c r="F256" s="97"/>
      <c r="G256" s="10" t="s">
        <v>64</v>
      </c>
      <c r="H256" s="13">
        <f t="shared" si="77"/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25"/>
    </row>
    <row r="257" spans="1:14" ht="14.45" customHeight="1" x14ac:dyDescent="0.25">
      <c r="A257" s="65"/>
      <c r="B257" s="97"/>
      <c r="C257" s="97"/>
      <c r="D257" s="97"/>
      <c r="E257" s="103"/>
      <c r="F257" s="97"/>
      <c r="G257" s="10" t="s">
        <v>58</v>
      </c>
      <c r="H257" s="13">
        <f t="shared" si="77"/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25"/>
    </row>
    <row r="258" spans="1:14" ht="14.45" customHeight="1" x14ac:dyDescent="0.25">
      <c r="A258" s="65"/>
      <c r="B258" s="97"/>
      <c r="C258" s="97"/>
      <c r="D258" s="97"/>
      <c r="E258" s="103"/>
      <c r="F258" s="97"/>
      <c r="G258" s="22" t="s">
        <v>60</v>
      </c>
      <c r="H258" s="20">
        <f t="shared" si="77"/>
        <v>0</v>
      </c>
      <c r="I258" s="20">
        <v>0</v>
      </c>
      <c r="J258" s="20">
        <v>0</v>
      </c>
      <c r="K258" s="20">
        <v>0</v>
      </c>
      <c r="L258" s="20">
        <v>0</v>
      </c>
      <c r="M258" s="20">
        <v>0</v>
      </c>
      <c r="N258" s="25"/>
    </row>
    <row r="259" spans="1:14" ht="21" customHeight="1" x14ac:dyDescent="0.25">
      <c r="A259" s="177"/>
      <c r="B259" s="201"/>
      <c r="C259" s="97"/>
      <c r="D259" s="177"/>
      <c r="E259" s="200"/>
      <c r="F259" s="177"/>
      <c r="G259" s="10" t="s">
        <v>61</v>
      </c>
      <c r="H259" s="13">
        <f t="shared" si="77"/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25"/>
    </row>
    <row r="260" spans="1:14" x14ac:dyDescent="0.25">
      <c r="A260" s="177"/>
      <c r="B260" s="202"/>
      <c r="C260" s="97"/>
      <c r="D260" s="177"/>
      <c r="E260" s="200"/>
      <c r="F260" s="177"/>
      <c r="G260" s="10" t="s">
        <v>62</v>
      </c>
      <c r="H260" s="13">
        <f t="shared" si="77"/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25"/>
    </row>
    <row r="261" spans="1:14" x14ac:dyDescent="0.25">
      <c r="A261" s="97"/>
      <c r="B261" s="104"/>
      <c r="C261" s="97"/>
      <c r="D261" s="97"/>
      <c r="E261" s="103"/>
      <c r="F261" s="97"/>
      <c r="G261" s="10" t="s">
        <v>115</v>
      </c>
      <c r="H261" s="13">
        <f t="shared" ref="H261" si="78">SUM(J261:M261)</f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25"/>
    </row>
    <row r="262" spans="1:14" ht="105" x14ac:dyDescent="0.25">
      <c r="A262" s="84" t="s">
        <v>94</v>
      </c>
      <c r="B262" s="85"/>
      <c r="C262" s="85"/>
      <c r="D262" s="101"/>
      <c r="E262" s="85"/>
      <c r="F262" s="85"/>
      <c r="G262" s="9" t="s">
        <v>92</v>
      </c>
      <c r="H262" s="13">
        <f>SUM(J262:M262)</f>
        <v>410787.39999999997</v>
      </c>
      <c r="I262" s="13">
        <f>SUM(I263:I273)</f>
        <v>0</v>
      </c>
      <c r="J262" s="13">
        <f t="shared" ref="J262:M262" si="79">SUM(J263:J273)</f>
        <v>0</v>
      </c>
      <c r="K262" s="13">
        <f t="shared" si="79"/>
        <v>390247.8</v>
      </c>
      <c r="L262" s="13">
        <f t="shared" si="79"/>
        <v>20539.599999999999</v>
      </c>
      <c r="M262" s="13">
        <f t="shared" si="79"/>
        <v>0</v>
      </c>
    </row>
    <row r="263" spans="1:14" x14ac:dyDescent="0.25">
      <c r="A263" s="94"/>
      <c r="B263" s="96"/>
      <c r="C263" s="96"/>
      <c r="D263" s="70"/>
      <c r="E263" s="96"/>
      <c r="F263" s="96"/>
      <c r="G263" s="10" t="s">
        <v>25</v>
      </c>
      <c r="H263" s="13">
        <f>SUM(J263:M263)</f>
        <v>0</v>
      </c>
      <c r="I263" s="13">
        <f>I276</f>
        <v>0</v>
      </c>
      <c r="J263" s="13">
        <f>J276</f>
        <v>0</v>
      </c>
      <c r="K263" s="13">
        <f t="shared" ref="K263:M263" si="80">K276</f>
        <v>0</v>
      </c>
      <c r="L263" s="13">
        <f t="shared" si="80"/>
        <v>0</v>
      </c>
      <c r="M263" s="13">
        <f t="shared" si="80"/>
        <v>0</v>
      </c>
    </row>
    <row r="264" spans="1:14" x14ac:dyDescent="0.25">
      <c r="A264" s="94"/>
      <c r="B264" s="96"/>
      <c r="C264" s="96"/>
      <c r="D264" s="70"/>
      <c r="E264" s="96"/>
      <c r="F264" s="96"/>
      <c r="G264" s="10" t="s">
        <v>29</v>
      </c>
      <c r="H264" s="13">
        <f t="shared" ref="H264:H273" si="81">SUM(J264:M264)</f>
        <v>0</v>
      </c>
      <c r="I264" s="13">
        <f t="shared" ref="I264:M264" si="82">I277</f>
        <v>0</v>
      </c>
      <c r="J264" s="13">
        <f t="shared" si="82"/>
        <v>0</v>
      </c>
      <c r="K264" s="13">
        <f t="shared" si="82"/>
        <v>0</v>
      </c>
      <c r="L264" s="13">
        <f t="shared" si="82"/>
        <v>0</v>
      </c>
      <c r="M264" s="13">
        <f t="shared" si="82"/>
        <v>0</v>
      </c>
    </row>
    <row r="265" spans="1:14" x14ac:dyDescent="0.25">
      <c r="A265" s="94"/>
      <c r="B265" s="96"/>
      <c r="C265" s="96"/>
      <c r="D265" s="70"/>
      <c r="E265" s="96"/>
      <c r="F265" s="96"/>
      <c r="G265" s="10" t="s">
        <v>11</v>
      </c>
      <c r="H265" s="13">
        <f t="shared" si="81"/>
        <v>0</v>
      </c>
      <c r="I265" s="13">
        <f t="shared" ref="I265:M265" si="83">I278</f>
        <v>0</v>
      </c>
      <c r="J265" s="13">
        <f t="shared" si="83"/>
        <v>0</v>
      </c>
      <c r="K265" s="13">
        <f t="shared" si="83"/>
        <v>0</v>
      </c>
      <c r="L265" s="13">
        <f t="shared" si="83"/>
        <v>0</v>
      </c>
      <c r="M265" s="13">
        <f t="shared" si="83"/>
        <v>0</v>
      </c>
    </row>
    <row r="266" spans="1:14" x14ac:dyDescent="0.25">
      <c r="A266" s="94"/>
      <c r="B266" s="96"/>
      <c r="C266" s="96"/>
      <c r="D266" s="70"/>
      <c r="E266" s="96"/>
      <c r="F266" s="96"/>
      <c r="G266" s="10" t="s">
        <v>36</v>
      </c>
      <c r="H266" s="13">
        <f t="shared" si="81"/>
        <v>352849.89999999997</v>
      </c>
      <c r="I266" s="13">
        <f t="shared" ref="I266:M266" si="84">I279</f>
        <v>0</v>
      </c>
      <c r="J266" s="13">
        <f t="shared" si="84"/>
        <v>0</v>
      </c>
      <c r="K266" s="13">
        <f>K279</f>
        <v>335207.3</v>
      </c>
      <c r="L266" s="13">
        <f t="shared" si="84"/>
        <v>17642.599999999999</v>
      </c>
      <c r="M266" s="13">
        <f t="shared" si="84"/>
        <v>0</v>
      </c>
    </row>
    <row r="267" spans="1:14" x14ac:dyDescent="0.25">
      <c r="A267" s="134"/>
      <c r="B267" s="126"/>
      <c r="C267" s="126"/>
      <c r="D267" s="70"/>
      <c r="E267" s="126"/>
      <c r="F267" s="126"/>
      <c r="G267" s="10" t="s">
        <v>37</v>
      </c>
      <c r="H267" s="13">
        <f t="shared" si="81"/>
        <v>57937.5</v>
      </c>
      <c r="I267" s="13">
        <f t="shared" ref="I267:M267" si="85">I280</f>
        <v>0</v>
      </c>
      <c r="J267" s="13">
        <f t="shared" si="85"/>
        <v>0</v>
      </c>
      <c r="K267" s="13">
        <f t="shared" si="85"/>
        <v>55040.5</v>
      </c>
      <c r="L267" s="13">
        <f t="shared" si="85"/>
        <v>2897</v>
      </c>
      <c r="M267" s="13">
        <f t="shared" si="85"/>
        <v>0</v>
      </c>
    </row>
    <row r="268" spans="1:14" x14ac:dyDescent="0.25">
      <c r="A268" s="139"/>
      <c r="B268" s="140"/>
      <c r="C268" s="140"/>
      <c r="D268" s="78"/>
      <c r="E268" s="140"/>
      <c r="F268" s="140"/>
      <c r="G268" s="10" t="s">
        <v>38</v>
      </c>
      <c r="H268" s="13">
        <f t="shared" si="81"/>
        <v>0</v>
      </c>
      <c r="I268" s="13">
        <f t="shared" ref="I268:M268" si="86">I281</f>
        <v>0</v>
      </c>
      <c r="J268" s="13">
        <f t="shared" si="86"/>
        <v>0</v>
      </c>
      <c r="K268" s="13">
        <f t="shared" si="86"/>
        <v>0</v>
      </c>
      <c r="L268" s="13">
        <f t="shared" si="86"/>
        <v>0</v>
      </c>
      <c r="M268" s="13">
        <f t="shared" si="86"/>
        <v>0</v>
      </c>
    </row>
    <row r="269" spans="1:14" x14ac:dyDescent="0.25">
      <c r="A269" s="94"/>
      <c r="B269" s="96"/>
      <c r="C269" s="96"/>
      <c r="D269" s="70"/>
      <c r="E269" s="96"/>
      <c r="F269" s="96"/>
      <c r="G269" s="22" t="s">
        <v>64</v>
      </c>
      <c r="H269" s="20">
        <f t="shared" si="81"/>
        <v>0</v>
      </c>
      <c r="I269" s="20">
        <f t="shared" ref="I269:M269" si="87">I282</f>
        <v>0</v>
      </c>
      <c r="J269" s="20">
        <f t="shared" si="87"/>
        <v>0</v>
      </c>
      <c r="K269" s="20">
        <f t="shared" si="87"/>
        <v>0</v>
      </c>
      <c r="L269" s="20">
        <f t="shared" si="87"/>
        <v>0</v>
      </c>
      <c r="M269" s="20">
        <f t="shared" si="87"/>
        <v>0</v>
      </c>
    </row>
    <row r="270" spans="1:14" x14ac:dyDescent="0.25">
      <c r="A270" s="94"/>
      <c r="B270" s="96"/>
      <c r="C270" s="96"/>
      <c r="D270" s="70"/>
      <c r="E270" s="96"/>
      <c r="F270" s="96"/>
      <c r="G270" s="10" t="s">
        <v>58</v>
      </c>
      <c r="H270" s="13">
        <f t="shared" si="81"/>
        <v>0</v>
      </c>
      <c r="I270" s="13">
        <f t="shared" ref="I270:M270" si="88">I283</f>
        <v>0</v>
      </c>
      <c r="J270" s="13">
        <f t="shared" si="88"/>
        <v>0</v>
      </c>
      <c r="K270" s="13">
        <f t="shared" si="88"/>
        <v>0</v>
      </c>
      <c r="L270" s="13">
        <f t="shared" si="88"/>
        <v>0</v>
      </c>
      <c r="M270" s="13">
        <f t="shared" si="88"/>
        <v>0</v>
      </c>
    </row>
    <row r="271" spans="1:14" x14ac:dyDescent="0.25">
      <c r="A271" s="94"/>
      <c r="B271" s="96"/>
      <c r="C271" s="96"/>
      <c r="D271" s="70"/>
      <c r="E271" s="96"/>
      <c r="F271" s="96"/>
      <c r="G271" s="10" t="s">
        <v>60</v>
      </c>
      <c r="H271" s="13">
        <f t="shared" si="81"/>
        <v>0</v>
      </c>
      <c r="I271" s="13">
        <f t="shared" ref="I271:M271" si="89">I284</f>
        <v>0</v>
      </c>
      <c r="J271" s="13">
        <f t="shared" si="89"/>
        <v>0</v>
      </c>
      <c r="K271" s="13">
        <f t="shared" si="89"/>
        <v>0</v>
      </c>
      <c r="L271" s="13">
        <f t="shared" si="89"/>
        <v>0</v>
      </c>
      <c r="M271" s="13">
        <f t="shared" si="89"/>
        <v>0</v>
      </c>
    </row>
    <row r="272" spans="1:14" x14ac:dyDescent="0.25">
      <c r="A272" s="94"/>
      <c r="B272" s="96"/>
      <c r="C272" s="96"/>
      <c r="D272" s="70"/>
      <c r="E272" s="96"/>
      <c r="F272" s="96"/>
      <c r="G272" s="10" t="s">
        <v>61</v>
      </c>
      <c r="H272" s="13">
        <f t="shared" si="81"/>
        <v>0</v>
      </c>
      <c r="I272" s="13">
        <f t="shared" ref="I272:M272" si="90">I285</f>
        <v>0</v>
      </c>
      <c r="J272" s="13">
        <f t="shared" si="90"/>
        <v>0</v>
      </c>
      <c r="K272" s="13">
        <f t="shared" si="90"/>
        <v>0</v>
      </c>
      <c r="L272" s="13">
        <f t="shared" si="90"/>
        <v>0</v>
      </c>
      <c r="M272" s="13">
        <f t="shared" si="90"/>
        <v>0</v>
      </c>
    </row>
    <row r="273" spans="1:13" x14ac:dyDescent="0.25">
      <c r="A273" s="94"/>
      <c r="B273" s="96"/>
      <c r="C273" s="96"/>
      <c r="D273" s="70"/>
      <c r="E273" s="96"/>
      <c r="F273" s="96"/>
      <c r="G273" s="10" t="s">
        <v>62</v>
      </c>
      <c r="H273" s="13">
        <f t="shared" si="81"/>
        <v>0</v>
      </c>
      <c r="I273" s="13">
        <f t="shared" ref="I273:M273" si="91">I286</f>
        <v>0</v>
      </c>
      <c r="J273" s="13">
        <f t="shared" si="91"/>
        <v>0</v>
      </c>
      <c r="K273" s="13">
        <f t="shared" si="91"/>
        <v>0</v>
      </c>
      <c r="L273" s="13">
        <f t="shared" si="91"/>
        <v>0</v>
      </c>
      <c r="M273" s="13">
        <f t="shared" si="91"/>
        <v>0</v>
      </c>
    </row>
    <row r="274" spans="1:13" x14ac:dyDescent="0.25">
      <c r="A274" s="134"/>
      <c r="B274" s="126"/>
      <c r="C274" s="126"/>
      <c r="D274" s="70"/>
      <c r="E274" s="126"/>
      <c r="F274" s="126"/>
      <c r="G274" s="10" t="s">
        <v>115</v>
      </c>
      <c r="H274" s="13">
        <f t="shared" ref="H274" si="92">SUM(J274:M274)</f>
        <v>0</v>
      </c>
      <c r="I274" s="13">
        <f>I288</f>
        <v>0</v>
      </c>
      <c r="J274" s="13">
        <f>J288</f>
        <v>0</v>
      </c>
      <c r="K274" s="13">
        <v>0</v>
      </c>
      <c r="L274" s="13">
        <v>0</v>
      </c>
      <c r="M274" s="13">
        <f>M288</f>
        <v>0</v>
      </c>
    </row>
    <row r="275" spans="1:13" ht="89.25" customHeight="1" x14ac:dyDescent="0.25">
      <c r="A275" s="129" t="s">
        <v>76</v>
      </c>
      <c r="B275" s="171" t="s">
        <v>21</v>
      </c>
      <c r="C275" s="171" t="s">
        <v>28</v>
      </c>
      <c r="D275" s="133">
        <v>372226.58</v>
      </c>
      <c r="E275" s="132" t="s">
        <v>41</v>
      </c>
      <c r="F275" s="125" t="s">
        <v>46</v>
      </c>
      <c r="G275" s="9" t="s">
        <v>91</v>
      </c>
      <c r="H275" s="13">
        <f>SUM(J275:M275)</f>
        <v>410787.39999999997</v>
      </c>
      <c r="I275" s="13">
        <f>SUM(I276:I286)</f>
        <v>0</v>
      </c>
      <c r="J275" s="13">
        <f t="shared" ref="J275:M275" si="93">SUM(J276:J286)</f>
        <v>0</v>
      </c>
      <c r="K275" s="13">
        <f t="shared" si="93"/>
        <v>390247.8</v>
      </c>
      <c r="L275" s="13">
        <f t="shared" si="93"/>
        <v>20539.599999999999</v>
      </c>
      <c r="M275" s="13">
        <f t="shared" si="93"/>
        <v>0</v>
      </c>
    </row>
    <row r="276" spans="1:13" ht="16.350000000000001" customHeight="1" x14ac:dyDescent="0.25">
      <c r="A276" s="162"/>
      <c r="B276" s="162"/>
      <c r="C276" s="162"/>
      <c r="D276" s="173"/>
      <c r="E276" s="162"/>
      <c r="F276" s="176"/>
      <c r="G276" s="10" t="s">
        <v>25</v>
      </c>
      <c r="H276" s="13">
        <f t="shared" ref="H276:H286" si="94">SUM(J276:M276)</f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</row>
    <row r="277" spans="1:13" ht="18.399999999999999" customHeight="1" x14ac:dyDescent="0.25">
      <c r="A277" s="162"/>
      <c r="B277" s="162"/>
      <c r="C277" s="162"/>
      <c r="D277" s="173"/>
      <c r="E277" s="162"/>
      <c r="F277" s="176"/>
      <c r="G277" s="10" t="s">
        <v>29</v>
      </c>
      <c r="H277" s="13">
        <f t="shared" si="94"/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0</v>
      </c>
    </row>
    <row r="278" spans="1:13" ht="15" customHeight="1" x14ac:dyDescent="0.25">
      <c r="A278" s="130"/>
      <c r="B278" s="162"/>
      <c r="C278" s="162"/>
      <c r="D278" s="173"/>
      <c r="E278" s="127"/>
      <c r="F278" s="135"/>
      <c r="G278" s="10" t="s">
        <v>11</v>
      </c>
      <c r="H278" s="13">
        <f t="shared" si="94"/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</row>
    <row r="279" spans="1:13" x14ac:dyDescent="0.25">
      <c r="A279" s="130"/>
      <c r="B279" s="127"/>
      <c r="C279" s="127"/>
      <c r="D279" s="127"/>
      <c r="E279" s="127"/>
      <c r="F279" s="135"/>
      <c r="G279" s="22" t="s">
        <v>36</v>
      </c>
      <c r="H279" s="20">
        <f t="shared" si="94"/>
        <v>352849.89999999997</v>
      </c>
      <c r="I279" s="20">
        <v>0</v>
      </c>
      <c r="J279" s="20">
        <v>0</v>
      </c>
      <c r="K279" s="20">
        <v>335207.3</v>
      </c>
      <c r="L279" s="20">
        <v>17642.599999999999</v>
      </c>
      <c r="M279" s="20">
        <v>0</v>
      </c>
    </row>
    <row r="280" spans="1:13" x14ac:dyDescent="0.25">
      <c r="A280" s="130"/>
      <c r="B280" s="127"/>
      <c r="C280" s="127"/>
      <c r="D280" s="127"/>
      <c r="E280" s="127"/>
      <c r="F280" s="135"/>
      <c r="G280" s="10" t="s">
        <v>37</v>
      </c>
      <c r="H280" s="13">
        <f t="shared" si="94"/>
        <v>57937.5</v>
      </c>
      <c r="I280" s="13">
        <v>0</v>
      </c>
      <c r="J280" s="13">
        <v>0</v>
      </c>
      <c r="K280" s="13">
        <v>55040.5</v>
      </c>
      <c r="L280" s="13">
        <v>2897</v>
      </c>
      <c r="M280" s="13">
        <v>0</v>
      </c>
    </row>
    <row r="281" spans="1:13" x14ac:dyDescent="0.25">
      <c r="A281" s="131"/>
      <c r="B281" s="128"/>
      <c r="C281" s="128"/>
      <c r="D281" s="128"/>
      <c r="E281" s="128"/>
      <c r="F281" s="136"/>
      <c r="G281" s="22" t="s">
        <v>38</v>
      </c>
      <c r="H281" s="20">
        <f t="shared" si="94"/>
        <v>0</v>
      </c>
      <c r="I281" s="20">
        <v>0</v>
      </c>
      <c r="J281" s="20">
        <v>0</v>
      </c>
      <c r="K281" s="20">
        <v>0</v>
      </c>
      <c r="L281" s="20">
        <v>0</v>
      </c>
      <c r="M281" s="20">
        <v>0</v>
      </c>
    </row>
    <row r="282" spans="1:13" x14ac:dyDescent="0.25">
      <c r="A282" s="131"/>
      <c r="B282" s="128"/>
      <c r="C282" s="128"/>
      <c r="D282" s="128"/>
      <c r="E282" s="128"/>
      <c r="F282" s="136"/>
      <c r="G282" s="10" t="s">
        <v>57</v>
      </c>
      <c r="H282" s="13">
        <f t="shared" si="94"/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</row>
    <row r="283" spans="1:13" x14ac:dyDescent="0.25">
      <c r="A283" s="131"/>
      <c r="B283" s="128"/>
      <c r="C283" s="128"/>
      <c r="D283" s="128"/>
      <c r="E283" s="128"/>
      <c r="F283" s="136"/>
      <c r="G283" s="10" t="s">
        <v>58</v>
      </c>
      <c r="H283" s="13">
        <f t="shared" si="94"/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</row>
    <row r="284" spans="1:13" x14ac:dyDescent="0.25">
      <c r="A284" s="131"/>
      <c r="B284" s="128"/>
      <c r="C284" s="128"/>
      <c r="D284" s="128"/>
      <c r="E284" s="128"/>
      <c r="F284" s="136"/>
      <c r="G284" s="10" t="s">
        <v>60</v>
      </c>
      <c r="H284" s="13">
        <f t="shared" si="94"/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</row>
    <row r="285" spans="1:13" x14ac:dyDescent="0.25">
      <c r="A285" s="131"/>
      <c r="B285" s="128"/>
      <c r="C285" s="128"/>
      <c r="D285" s="128"/>
      <c r="E285" s="128"/>
      <c r="F285" s="136"/>
      <c r="G285" s="10" t="s">
        <v>61</v>
      </c>
      <c r="H285" s="13">
        <f t="shared" si="94"/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</row>
    <row r="286" spans="1:13" x14ac:dyDescent="0.25">
      <c r="A286" s="131"/>
      <c r="B286" s="128"/>
      <c r="C286" s="128"/>
      <c r="D286" s="128"/>
      <c r="E286" s="128"/>
      <c r="F286" s="136"/>
      <c r="G286" s="10" t="s">
        <v>62</v>
      </c>
      <c r="H286" s="13">
        <f t="shared" si="94"/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</row>
    <row r="287" spans="1:13" x14ac:dyDescent="0.25">
      <c r="A287" s="12"/>
      <c r="B287" s="68"/>
      <c r="C287" s="68"/>
      <c r="D287" s="68"/>
      <c r="E287" s="68"/>
      <c r="F287" s="66"/>
      <c r="G287" s="10" t="s">
        <v>115</v>
      </c>
      <c r="H287" s="13">
        <f t="shared" ref="H287" si="95">SUM(J287:M287)</f>
        <v>0</v>
      </c>
      <c r="I287" s="13">
        <v>0</v>
      </c>
      <c r="J287" s="13">
        <v>0</v>
      </c>
      <c r="K287" s="13">
        <v>0</v>
      </c>
      <c r="L287" s="13">
        <v>0</v>
      </c>
      <c r="M287" s="13">
        <v>0</v>
      </c>
    </row>
    <row r="288" spans="1:13" ht="103.7" customHeight="1" x14ac:dyDescent="0.25">
      <c r="A288" s="183" t="s">
        <v>98</v>
      </c>
      <c r="B288" s="176"/>
      <c r="C288" s="176"/>
      <c r="D288" s="176"/>
      <c r="E288" s="176"/>
      <c r="F288" s="176"/>
      <c r="G288" s="9" t="s">
        <v>92</v>
      </c>
      <c r="H288" s="13">
        <f>SUM(J288:M288)</f>
        <v>265451.7</v>
      </c>
      <c r="I288" s="13">
        <f>SUM(I289:I299)</f>
        <v>0</v>
      </c>
      <c r="J288" s="13">
        <f t="shared" ref="J288:L288" si="96">SUM(J289:J299)</f>
        <v>0</v>
      </c>
      <c r="K288" s="13">
        <f t="shared" si="96"/>
        <v>250395.8</v>
      </c>
      <c r="L288" s="13">
        <f t="shared" si="96"/>
        <v>15055.9</v>
      </c>
      <c r="M288" s="13">
        <f t="shared" ref="M288" si="97">M292+M293</f>
        <v>0</v>
      </c>
    </row>
    <row r="289" spans="1:13" ht="14.45" customHeight="1" x14ac:dyDescent="0.25">
      <c r="A289" s="155"/>
      <c r="B289" s="196"/>
      <c r="C289" s="196"/>
      <c r="D289" s="196"/>
      <c r="E289" s="196"/>
      <c r="F289" s="196"/>
      <c r="G289" s="10" t="s">
        <v>25</v>
      </c>
      <c r="H289" s="13">
        <f>H302+H315</f>
        <v>0</v>
      </c>
      <c r="I289" s="13">
        <f>I302+I315</f>
        <v>0</v>
      </c>
      <c r="J289" s="13">
        <f>J302+J315</f>
        <v>0</v>
      </c>
      <c r="K289" s="13">
        <f t="shared" ref="K289:M289" si="98">K302+K315</f>
        <v>0</v>
      </c>
      <c r="L289" s="13">
        <f t="shared" si="98"/>
        <v>0</v>
      </c>
      <c r="M289" s="13">
        <f t="shared" si="98"/>
        <v>0</v>
      </c>
    </row>
    <row r="290" spans="1:13" ht="14.45" customHeight="1" x14ac:dyDescent="0.25">
      <c r="A290" s="155"/>
      <c r="B290" s="196"/>
      <c r="C290" s="196"/>
      <c r="D290" s="196"/>
      <c r="E290" s="196"/>
      <c r="F290" s="196"/>
      <c r="G290" s="10" t="s">
        <v>29</v>
      </c>
      <c r="H290" s="13">
        <f t="shared" ref="H290:I299" si="99">H303+H316</f>
        <v>0</v>
      </c>
      <c r="I290" s="13">
        <f t="shared" si="99"/>
        <v>0</v>
      </c>
      <c r="J290" s="13">
        <f t="shared" ref="J290:M290" si="100">J303+J316</f>
        <v>0</v>
      </c>
      <c r="K290" s="13">
        <f t="shared" si="100"/>
        <v>0</v>
      </c>
      <c r="L290" s="13">
        <f t="shared" si="100"/>
        <v>0</v>
      </c>
      <c r="M290" s="13">
        <f t="shared" si="100"/>
        <v>0</v>
      </c>
    </row>
    <row r="291" spans="1:13" ht="14.45" customHeight="1" x14ac:dyDescent="0.25">
      <c r="A291" s="155"/>
      <c r="B291" s="196"/>
      <c r="C291" s="196"/>
      <c r="D291" s="196"/>
      <c r="E291" s="196"/>
      <c r="F291" s="196"/>
      <c r="G291" s="10" t="s">
        <v>11</v>
      </c>
      <c r="H291" s="13">
        <f t="shared" si="99"/>
        <v>0</v>
      </c>
      <c r="I291" s="13">
        <f t="shared" si="99"/>
        <v>0</v>
      </c>
      <c r="J291" s="13">
        <f t="shared" ref="J291:M299" si="101">J304+J317</f>
        <v>0</v>
      </c>
      <c r="K291" s="13">
        <f t="shared" si="101"/>
        <v>0</v>
      </c>
      <c r="L291" s="13">
        <f t="shared" si="101"/>
        <v>0</v>
      </c>
      <c r="M291" s="13">
        <f t="shared" si="101"/>
        <v>0</v>
      </c>
    </row>
    <row r="292" spans="1:13" ht="14.45" customHeight="1" x14ac:dyDescent="0.25">
      <c r="A292" s="155"/>
      <c r="B292" s="196"/>
      <c r="C292" s="196"/>
      <c r="D292" s="196"/>
      <c r="E292" s="196"/>
      <c r="F292" s="196"/>
      <c r="G292" s="10" t="s">
        <v>36</v>
      </c>
      <c r="H292" s="13">
        <f t="shared" si="99"/>
        <v>161771.70000000001</v>
      </c>
      <c r="I292" s="13">
        <f t="shared" si="99"/>
        <v>0</v>
      </c>
      <c r="J292" s="13">
        <f t="shared" si="101"/>
        <v>0</v>
      </c>
      <c r="K292" s="13">
        <f t="shared" si="101"/>
        <v>155074.6</v>
      </c>
      <c r="L292" s="13">
        <f t="shared" si="101"/>
        <v>6697.1</v>
      </c>
      <c r="M292" s="13">
        <f t="shared" si="101"/>
        <v>0</v>
      </c>
    </row>
    <row r="293" spans="1:13" ht="14.45" customHeight="1" x14ac:dyDescent="0.25">
      <c r="A293" s="155"/>
      <c r="B293" s="196"/>
      <c r="C293" s="196"/>
      <c r="D293" s="196"/>
      <c r="E293" s="196"/>
      <c r="F293" s="196"/>
      <c r="G293" s="22" t="s">
        <v>37</v>
      </c>
      <c r="H293" s="13">
        <f t="shared" si="99"/>
        <v>103680</v>
      </c>
      <c r="I293" s="13">
        <f t="shared" si="99"/>
        <v>0</v>
      </c>
      <c r="J293" s="13">
        <f t="shared" si="101"/>
        <v>0</v>
      </c>
      <c r="K293" s="13">
        <f t="shared" si="101"/>
        <v>95321.2</v>
      </c>
      <c r="L293" s="13">
        <f t="shared" si="101"/>
        <v>8358.7999999999993</v>
      </c>
      <c r="M293" s="13">
        <f t="shared" si="101"/>
        <v>0</v>
      </c>
    </row>
    <row r="294" spans="1:13" ht="14.45" customHeight="1" x14ac:dyDescent="0.25">
      <c r="A294" s="155"/>
      <c r="B294" s="196"/>
      <c r="C294" s="196"/>
      <c r="D294" s="196"/>
      <c r="E294" s="196"/>
      <c r="F294" s="196"/>
      <c r="G294" s="10" t="s">
        <v>38</v>
      </c>
      <c r="H294" s="13">
        <f t="shared" si="99"/>
        <v>0</v>
      </c>
      <c r="I294" s="13">
        <f t="shared" si="99"/>
        <v>0</v>
      </c>
      <c r="J294" s="13">
        <f t="shared" si="101"/>
        <v>0</v>
      </c>
      <c r="K294" s="13">
        <f t="shared" si="101"/>
        <v>0</v>
      </c>
      <c r="L294" s="13">
        <f t="shared" si="101"/>
        <v>0</v>
      </c>
      <c r="M294" s="13">
        <f t="shared" si="101"/>
        <v>0</v>
      </c>
    </row>
    <row r="295" spans="1:13" x14ac:dyDescent="0.25">
      <c r="A295" s="155"/>
      <c r="B295" s="196"/>
      <c r="C295" s="196"/>
      <c r="D295" s="196"/>
      <c r="E295" s="196"/>
      <c r="F295" s="196"/>
      <c r="G295" s="22" t="s">
        <v>57</v>
      </c>
      <c r="H295" s="20">
        <f t="shared" si="99"/>
        <v>0</v>
      </c>
      <c r="I295" s="20">
        <f t="shared" si="99"/>
        <v>0</v>
      </c>
      <c r="J295" s="20">
        <f t="shared" si="101"/>
        <v>0</v>
      </c>
      <c r="K295" s="20">
        <f t="shared" si="101"/>
        <v>0</v>
      </c>
      <c r="L295" s="20">
        <f t="shared" si="101"/>
        <v>0</v>
      </c>
      <c r="M295" s="20">
        <f t="shared" si="101"/>
        <v>0</v>
      </c>
    </row>
    <row r="296" spans="1:13" x14ac:dyDescent="0.25">
      <c r="A296" s="155"/>
      <c r="B296" s="196"/>
      <c r="C296" s="196"/>
      <c r="D296" s="196"/>
      <c r="E296" s="196"/>
      <c r="F296" s="196"/>
      <c r="G296" s="22" t="s">
        <v>58</v>
      </c>
      <c r="H296" s="20">
        <f t="shared" si="99"/>
        <v>0</v>
      </c>
      <c r="I296" s="20">
        <f t="shared" si="99"/>
        <v>0</v>
      </c>
      <c r="J296" s="20">
        <f t="shared" si="101"/>
        <v>0</v>
      </c>
      <c r="K296" s="20">
        <f t="shared" si="101"/>
        <v>0</v>
      </c>
      <c r="L296" s="20">
        <f t="shared" si="101"/>
        <v>0</v>
      </c>
      <c r="M296" s="20">
        <f t="shared" si="101"/>
        <v>0</v>
      </c>
    </row>
    <row r="297" spans="1:13" x14ac:dyDescent="0.25">
      <c r="A297" s="155"/>
      <c r="B297" s="196"/>
      <c r="C297" s="196"/>
      <c r="D297" s="196"/>
      <c r="E297" s="196"/>
      <c r="F297" s="196"/>
      <c r="G297" s="10" t="s">
        <v>60</v>
      </c>
      <c r="H297" s="13">
        <f t="shared" si="99"/>
        <v>0</v>
      </c>
      <c r="I297" s="13">
        <f t="shared" si="99"/>
        <v>0</v>
      </c>
      <c r="J297" s="13">
        <f t="shared" si="101"/>
        <v>0</v>
      </c>
      <c r="K297" s="13">
        <f t="shared" si="101"/>
        <v>0</v>
      </c>
      <c r="L297" s="13">
        <f t="shared" si="101"/>
        <v>0</v>
      </c>
      <c r="M297" s="13">
        <f t="shared" si="101"/>
        <v>0</v>
      </c>
    </row>
    <row r="298" spans="1:13" x14ac:dyDescent="0.25">
      <c r="A298" s="155"/>
      <c r="B298" s="196"/>
      <c r="C298" s="196"/>
      <c r="D298" s="196"/>
      <c r="E298" s="196"/>
      <c r="F298" s="196"/>
      <c r="G298" s="10" t="s">
        <v>61</v>
      </c>
      <c r="H298" s="13">
        <f t="shared" si="99"/>
        <v>0</v>
      </c>
      <c r="I298" s="13">
        <f t="shared" si="99"/>
        <v>0</v>
      </c>
      <c r="J298" s="13">
        <f t="shared" si="101"/>
        <v>0</v>
      </c>
      <c r="K298" s="13">
        <f t="shared" si="101"/>
        <v>0</v>
      </c>
      <c r="L298" s="13">
        <f t="shared" si="101"/>
        <v>0</v>
      </c>
      <c r="M298" s="13">
        <f t="shared" si="101"/>
        <v>0</v>
      </c>
    </row>
    <row r="299" spans="1:13" x14ac:dyDescent="0.25">
      <c r="A299" s="155"/>
      <c r="B299" s="196"/>
      <c r="C299" s="196"/>
      <c r="D299" s="196"/>
      <c r="E299" s="196"/>
      <c r="F299" s="196"/>
      <c r="G299" s="10" t="s">
        <v>62</v>
      </c>
      <c r="H299" s="13">
        <f t="shared" si="99"/>
        <v>0</v>
      </c>
      <c r="I299" s="13">
        <f t="shared" si="99"/>
        <v>0</v>
      </c>
      <c r="J299" s="13">
        <f t="shared" si="101"/>
        <v>0</v>
      </c>
      <c r="K299" s="13">
        <f t="shared" si="101"/>
        <v>0</v>
      </c>
      <c r="L299" s="13">
        <f t="shared" si="101"/>
        <v>0</v>
      </c>
      <c r="M299" s="13">
        <f t="shared" si="101"/>
        <v>0</v>
      </c>
    </row>
    <row r="300" spans="1:13" x14ac:dyDescent="0.25">
      <c r="A300" s="155"/>
      <c r="B300" s="196"/>
      <c r="C300" s="196"/>
      <c r="D300" s="196"/>
      <c r="E300" s="196"/>
      <c r="F300" s="196"/>
      <c r="G300" s="10" t="s">
        <v>115</v>
      </c>
      <c r="H300" s="13">
        <v>0</v>
      </c>
      <c r="I300" s="13">
        <v>0</v>
      </c>
      <c r="J300" s="13">
        <f t="shared" ref="J300:M300" si="102">J314+J327</f>
        <v>0</v>
      </c>
      <c r="K300" s="13">
        <v>0</v>
      </c>
      <c r="L300" s="13">
        <v>0</v>
      </c>
      <c r="M300" s="13">
        <f t="shared" si="102"/>
        <v>0</v>
      </c>
    </row>
    <row r="301" spans="1:13" ht="96.4" customHeight="1" x14ac:dyDescent="0.25">
      <c r="A301" s="88" t="s">
        <v>79</v>
      </c>
      <c r="B301" s="91" t="s">
        <v>45</v>
      </c>
      <c r="C301" s="91" t="s">
        <v>53</v>
      </c>
      <c r="D301" s="42">
        <v>396000</v>
      </c>
      <c r="E301" s="91" t="s">
        <v>83</v>
      </c>
      <c r="F301" s="85">
        <v>2018</v>
      </c>
      <c r="G301" s="9" t="s">
        <v>91</v>
      </c>
      <c r="H301" s="13">
        <f>SUM(J301:M301)</f>
        <v>118571.7</v>
      </c>
      <c r="I301" s="13">
        <f>SUM(I302:I312)</f>
        <v>0</v>
      </c>
      <c r="J301" s="13">
        <f t="shared" ref="J301:M301" si="103">SUM(J302:J312)</f>
        <v>0</v>
      </c>
      <c r="K301" s="13">
        <f t="shared" si="103"/>
        <v>113663</v>
      </c>
      <c r="L301" s="13">
        <f t="shared" si="103"/>
        <v>4908.7</v>
      </c>
      <c r="M301" s="13">
        <f t="shared" si="103"/>
        <v>0</v>
      </c>
    </row>
    <row r="302" spans="1:13" x14ac:dyDescent="0.25">
      <c r="A302" s="89"/>
      <c r="B302" s="86"/>
      <c r="C302" s="86"/>
      <c r="D302" s="82"/>
      <c r="E302" s="86"/>
      <c r="F302" s="95"/>
      <c r="G302" s="10" t="s">
        <v>25</v>
      </c>
      <c r="H302" s="13">
        <f>SUM(J302:M302)</f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</row>
    <row r="303" spans="1:13" x14ac:dyDescent="0.25">
      <c r="A303" s="53"/>
      <c r="B303" s="69"/>
      <c r="C303" s="69"/>
      <c r="D303" s="148"/>
      <c r="E303" s="69"/>
      <c r="F303" s="36"/>
      <c r="G303" s="10" t="s">
        <v>29</v>
      </c>
      <c r="H303" s="13">
        <f t="shared" ref="H303:H312" si="104">SUM(J303:M303)</f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</row>
    <row r="304" spans="1:13" x14ac:dyDescent="0.25">
      <c r="A304" s="89"/>
      <c r="B304" s="86"/>
      <c r="C304" s="86"/>
      <c r="D304" s="82"/>
      <c r="E304" s="86"/>
      <c r="F304" s="95"/>
      <c r="G304" s="22" t="s">
        <v>11</v>
      </c>
      <c r="H304" s="20">
        <f t="shared" si="104"/>
        <v>0</v>
      </c>
      <c r="I304" s="20">
        <v>0</v>
      </c>
      <c r="J304" s="20">
        <v>0</v>
      </c>
      <c r="K304" s="20">
        <v>0</v>
      </c>
      <c r="L304" s="20">
        <v>0</v>
      </c>
      <c r="M304" s="20">
        <v>0</v>
      </c>
    </row>
    <row r="305" spans="1:13" x14ac:dyDescent="0.25">
      <c r="A305" s="108"/>
      <c r="B305" s="43"/>
      <c r="C305" s="43"/>
      <c r="D305" s="43"/>
      <c r="E305" s="43"/>
      <c r="F305" s="102"/>
      <c r="G305" s="10" t="s">
        <v>36</v>
      </c>
      <c r="H305" s="13">
        <f t="shared" si="104"/>
        <v>118571.7</v>
      </c>
      <c r="I305" s="13">
        <v>0</v>
      </c>
      <c r="J305" s="13">
        <v>0</v>
      </c>
      <c r="K305" s="13">
        <v>113663</v>
      </c>
      <c r="L305" s="13">
        <v>4908.7</v>
      </c>
      <c r="M305" s="13">
        <v>0</v>
      </c>
    </row>
    <row r="306" spans="1:13" x14ac:dyDescent="0.25">
      <c r="A306" s="108"/>
      <c r="B306" s="43"/>
      <c r="C306" s="43"/>
      <c r="D306" s="43"/>
      <c r="E306" s="43"/>
      <c r="F306" s="102"/>
      <c r="G306" s="10" t="s">
        <v>37</v>
      </c>
      <c r="H306" s="13">
        <f t="shared" si="104"/>
        <v>0</v>
      </c>
      <c r="I306" s="13">
        <v>0</v>
      </c>
      <c r="J306" s="13">
        <v>0</v>
      </c>
      <c r="K306" s="13">
        <f>262318.2-262318.2</f>
        <v>0</v>
      </c>
      <c r="L306" s="13">
        <v>0</v>
      </c>
      <c r="M306" s="13">
        <v>0</v>
      </c>
    </row>
    <row r="307" spans="1:13" x14ac:dyDescent="0.25">
      <c r="A307" s="157"/>
      <c r="B307" s="157"/>
      <c r="C307" s="157"/>
      <c r="D307" s="157"/>
      <c r="E307" s="157"/>
      <c r="F307" s="154"/>
      <c r="G307" s="10" t="s">
        <v>38</v>
      </c>
      <c r="H307" s="13">
        <f t="shared" si="104"/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</row>
    <row r="308" spans="1:13" x14ac:dyDescent="0.25">
      <c r="A308" s="158"/>
      <c r="B308" s="158"/>
      <c r="C308" s="158"/>
      <c r="D308" s="158"/>
      <c r="E308" s="158"/>
      <c r="F308" s="155"/>
      <c r="G308" s="10" t="s">
        <v>57</v>
      </c>
      <c r="H308" s="13">
        <f t="shared" si="104"/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</row>
    <row r="309" spans="1:13" x14ac:dyDescent="0.25">
      <c r="A309" s="158"/>
      <c r="B309" s="158"/>
      <c r="C309" s="158"/>
      <c r="D309" s="158"/>
      <c r="E309" s="158"/>
      <c r="F309" s="155"/>
      <c r="G309" s="10" t="s">
        <v>58</v>
      </c>
      <c r="H309" s="13">
        <f t="shared" si="104"/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</row>
    <row r="310" spans="1:13" x14ac:dyDescent="0.25">
      <c r="A310" s="158"/>
      <c r="B310" s="158"/>
      <c r="C310" s="158"/>
      <c r="D310" s="158"/>
      <c r="E310" s="158"/>
      <c r="F310" s="155"/>
      <c r="G310" s="10" t="s">
        <v>60</v>
      </c>
      <c r="H310" s="13">
        <f t="shared" si="104"/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</row>
    <row r="311" spans="1:13" x14ac:dyDescent="0.25">
      <c r="A311" s="158"/>
      <c r="B311" s="158"/>
      <c r="C311" s="158"/>
      <c r="D311" s="158"/>
      <c r="E311" s="158"/>
      <c r="F311" s="155"/>
      <c r="G311" s="10" t="s">
        <v>61</v>
      </c>
      <c r="H311" s="13">
        <f t="shared" si="104"/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</row>
    <row r="312" spans="1:13" ht="13.7" customHeight="1" x14ac:dyDescent="0.25">
      <c r="A312" s="158"/>
      <c r="B312" s="158"/>
      <c r="C312" s="158"/>
      <c r="D312" s="158"/>
      <c r="E312" s="158"/>
      <c r="F312" s="155"/>
      <c r="G312" s="10" t="s">
        <v>62</v>
      </c>
      <c r="H312" s="13">
        <f t="shared" si="104"/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</row>
    <row r="313" spans="1:13" ht="15.75" customHeight="1" x14ac:dyDescent="0.25">
      <c r="A313" s="159"/>
      <c r="B313" s="159"/>
      <c r="C313" s="159"/>
      <c r="D313" s="159"/>
      <c r="E313" s="159"/>
      <c r="F313" s="156"/>
      <c r="G313" s="10" t="s">
        <v>115</v>
      </c>
      <c r="H313" s="13">
        <f t="shared" ref="H313" si="105">SUM(J313:M313)</f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0</v>
      </c>
    </row>
    <row r="314" spans="1:13" ht="89.65" customHeight="1" x14ac:dyDescent="0.25">
      <c r="A314" s="93" t="s">
        <v>80</v>
      </c>
      <c r="B314" s="86" t="s">
        <v>45</v>
      </c>
      <c r="C314" s="86" t="s">
        <v>54</v>
      </c>
      <c r="D314" s="82">
        <v>144000</v>
      </c>
      <c r="E314" s="86" t="s">
        <v>44</v>
      </c>
      <c r="F314" s="95" t="s">
        <v>46</v>
      </c>
      <c r="G314" s="9" t="s">
        <v>91</v>
      </c>
      <c r="H314" s="13">
        <f>SUM(J314:M314)</f>
        <v>146880</v>
      </c>
      <c r="I314" s="13">
        <f>SUM(I315:I325)</f>
        <v>0</v>
      </c>
      <c r="J314" s="13">
        <f t="shared" ref="J314:M314" si="106">SUM(J315:J325)</f>
        <v>0</v>
      </c>
      <c r="K314" s="13">
        <f>SUM(K315:K325)</f>
        <v>136732.79999999999</v>
      </c>
      <c r="L314" s="13">
        <f t="shared" si="106"/>
        <v>10147.199999999999</v>
      </c>
      <c r="M314" s="13">
        <f t="shared" si="106"/>
        <v>0</v>
      </c>
    </row>
    <row r="315" spans="1:13" x14ac:dyDescent="0.25">
      <c r="A315" s="112"/>
      <c r="B315" s="36"/>
      <c r="C315" s="36"/>
      <c r="D315" s="109"/>
      <c r="E315" s="36"/>
      <c r="F315" s="36"/>
      <c r="G315" s="10" t="s">
        <v>25</v>
      </c>
      <c r="H315" s="13">
        <f t="shared" ref="H315:H325" si="107">SUM(J315:M315)</f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</row>
    <row r="316" spans="1:13" x14ac:dyDescent="0.25">
      <c r="A316" s="113"/>
      <c r="B316" s="86"/>
      <c r="C316" s="86"/>
      <c r="D316" s="82"/>
      <c r="E316" s="86"/>
      <c r="F316" s="95"/>
      <c r="G316" s="10" t="s">
        <v>29</v>
      </c>
      <c r="H316" s="13">
        <f t="shared" si="107"/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</row>
    <row r="317" spans="1:13" x14ac:dyDescent="0.25">
      <c r="A317" s="113"/>
      <c r="B317" s="114"/>
      <c r="C317" s="86"/>
      <c r="D317" s="82"/>
      <c r="E317" s="86"/>
      <c r="F317" s="95"/>
      <c r="G317" s="10" t="s">
        <v>11</v>
      </c>
      <c r="H317" s="13">
        <f t="shared" si="107"/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</row>
    <row r="318" spans="1:13" x14ac:dyDescent="0.25">
      <c r="A318" s="113"/>
      <c r="B318" s="114"/>
      <c r="C318" s="48"/>
      <c r="D318" s="48"/>
      <c r="E318" s="48"/>
      <c r="F318" s="95"/>
      <c r="G318" s="10" t="s">
        <v>36</v>
      </c>
      <c r="H318" s="13">
        <f t="shared" si="107"/>
        <v>43200</v>
      </c>
      <c r="I318" s="13">
        <v>0</v>
      </c>
      <c r="J318" s="13">
        <v>0</v>
      </c>
      <c r="K318" s="13">
        <v>41411.599999999999</v>
      </c>
      <c r="L318" s="13">
        <v>1788.4</v>
      </c>
      <c r="M318" s="13">
        <v>0</v>
      </c>
    </row>
    <row r="319" spans="1:13" x14ac:dyDescent="0.25">
      <c r="A319" s="113"/>
      <c r="B319" s="114"/>
      <c r="C319" s="48"/>
      <c r="D319" s="48"/>
      <c r="E319" s="48"/>
      <c r="F319" s="95"/>
      <c r="G319" s="10" t="s">
        <v>37</v>
      </c>
      <c r="H319" s="13">
        <f t="shared" si="107"/>
        <v>103680</v>
      </c>
      <c r="I319" s="13">
        <v>0</v>
      </c>
      <c r="J319" s="13">
        <v>0</v>
      </c>
      <c r="K319" s="13">
        <v>95321.2</v>
      </c>
      <c r="L319" s="13">
        <v>8358.7999999999993</v>
      </c>
      <c r="M319" s="13">
        <v>0</v>
      </c>
    </row>
    <row r="320" spans="1:13" x14ac:dyDescent="0.25">
      <c r="A320" s="113"/>
      <c r="B320" s="114"/>
      <c r="C320" s="43"/>
      <c r="D320" s="43"/>
      <c r="E320" s="43"/>
      <c r="F320" s="95"/>
      <c r="G320" s="10" t="s">
        <v>38</v>
      </c>
      <c r="H320" s="13">
        <f t="shared" si="107"/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</row>
    <row r="321" spans="1:20" x14ac:dyDescent="0.25">
      <c r="A321" s="113"/>
      <c r="B321" s="114"/>
      <c r="C321" s="43"/>
      <c r="D321" s="43"/>
      <c r="E321" s="43"/>
      <c r="F321" s="95"/>
      <c r="G321" s="10" t="s">
        <v>57</v>
      </c>
      <c r="H321" s="13">
        <f t="shared" si="107"/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</row>
    <row r="322" spans="1:20" x14ac:dyDescent="0.25">
      <c r="A322" s="113"/>
      <c r="B322" s="114"/>
      <c r="C322" s="43"/>
      <c r="D322" s="43"/>
      <c r="E322" s="43"/>
      <c r="F322" s="95"/>
      <c r="G322" s="10" t="s">
        <v>58</v>
      </c>
      <c r="H322" s="13">
        <f t="shared" si="107"/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</row>
    <row r="323" spans="1:20" x14ac:dyDescent="0.25">
      <c r="A323" s="113"/>
      <c r="B323" s="114"/>
      <c r="C323" s="43"/>
      <c r="D323" s="43"/>
      <c r="E323" s="43"/>
      <c r="F323" s="95"/>
      <c r="G323" s="10" t="s">
        <v>60</v>
      </c>
      <c r="H323" s="13">
        <f t="shared" si="107"/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</row>
    <row r="324" spans="1:20" x14ac:dyDescent="0.25">
      <c r="A324" s="113"/>
      <c r="B324" s="114"/>
      <c r="C324" s="43"/>
      <c r="D324" s="43"/>
      <c r="E324" s="43"/>
      <c r="F324" s="95"/>
      <c r="G324" s="10" t="s">
        <v>61</v>
      </c>
      <c r="H324" s="13">
        <f t="shared" si="107"/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</row>
    <row r="325" spans="1:20" x14ac:dyDescent="0.25">
      <c r="A325" s="113"/>
      <c r="B325" s="114"/>
      <c r="C325" s="43"/>
      <c r="D325" s="43"/>
      <c r="E325" s="43"/>
      <c r="F325" s="95"/>
      <c r="G325" s="10" t="s">
        <v>62</v>
      </c>
      <c r="H325" s="13">
        <f t="shared" si="107"/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</row>
    <row r="326" spans="1:20" x14ac:dyDescent="0.25">
      <c r="A326" s="113"/>
      <c r="B326" s="114"/>
      <c r="C326" s="43"/>
      <c r="D326" s="43"/>
      <c r="E326" s="43"/>
      <c r="F326" s="95"/>
      <c r="G326" s="10" t="s">
        <v>115</v>
      </c>
      <c r="H326" s="13">
        <f t="shared" ref="H326" si="108">SUM(J326:M326)</f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</row>
    <row r="327" spans="1:20" ht="101.25" customHeight="1" x14ac:dyDescent="0.25">
      <c r="A327" s="67" t="s">
        <v>99</v>
      </c>
      <c r="B327" s="85" t="s">
        <v>114</v>
      </c>
      <c r="C327" s="85" t="s">
        <v>52</v>
      </c>
      <c r="D327" s="138">
        <v>12698.2</v>
      </c>
      <c r="E327" s="85">
        <v>2019</v>
      </c>
      <c r="F327" s="85" t="s">
        <v>113</v>
      </c>
      <c r="G327" s="9" t="s">
        <v>92</v>
      </c>
      <c r="H327" s="13">
        <f>SUM(J327:M327)</f>
        <v>21748.400000000001</v>
      </c>
      <c r="I327" s="13">
        <f>I328++I329+I330+I331+I332+I336</f>
        <v>2593.7000000000003</v>
      </c>
      <c r="J327" s="13">
        <f>J332+J333+J334+J336+J338+J339+J340</f>
        <v>0</v>
      </c>
      <c r="K327" s="13">
        <f>K332+K333+K334+K336+K338+K339+K340</f>
        <v>0</v>
      </c>
      <c r="L327" s="13">
        <f>L332+L333+L334+L336+L338+L339+L340</f>
        <v>21748.400000000001</v>
      </c>
      <c r="M327" s="13">
        <f>M332+M333+M334+M336+M338+M339+M340</f>
        <v>0</v>
      </c>
      <c r="S327" s="6"/>
    </row>
    <row r="328" spans="1:20" ht="15" customHeight="1" x14ac:dyDescent="0.25">
      <c r="A328" s="41"/>
      <c r="B328" s="95"/>
      <c r="C328" s="95"/>
      <c r="D328" s="107"/>
      <c r="E328" s="95"/>
      <c r="F328" s="95"/>
      <c r="G328" s="10" t="s">
        <v>25</v>
      </c>
      <c r="H328" s="13">
        <f t="shared" ref="H328:I340" si="109">SUM(J328:M328)</f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</row>
    <row r="329" spans="1:20" ht="15" customHeight="1" x14ac:dyDescent="0.25">
      <c r="A329" s="41"/>
      <c r="B329" s="95"/>
      <c r="C329" s="95"/>
      <c r="D329" s="107"/>
      <c r="E329" s="95"/>
      <c r="F329" s="95"/>
      <c r="G329" s="10" t="s">
        <v>29</v>
      </c>
      <c r="H329" s="13">
        <f t="shared" si="109"/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</row>
    <row r="330" spans="1:20" ht="15" customHeight="1" x14ac:dyDescent="0.25">
      <c r="A330" s="41"/>
      <c r="B330" s="95"/>
      <c r="C330" s="95"/>
      <c r="D330" s="107"/>
      <c r="E330" s="95"/>
      <c r="F330" s="95"/>
      <c r="G330" s="10" t="s">
        <v>11</v>
      </c>
      <c r="H330" s="13">
        <f t="shared" si="109"/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</row>
    <row r="331" spans="1:20" ht="15" customHeight="1" x14ac:dyDescent="0.25">
      <c r="A331" s="41"/>
      <c r="B331" s="95"/>
      <c r="C331" s="95"/>
      <c r="D331" s="107"/>
      <c r="E331" s="95"/>
      <c r="F331" s="95"/>
      <c r="G331" s="10" t="s">
        <v>36</v>
      </c>
      <c r="H331" s="13">
        <f t="shared" si="109"/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T331" s="6"/>
    </row>
    <row r="332" spans="1:20" ht="15" customHeight="1" x14ac:dyDescent="0.25">
      <c r="A332" s="41"/>
      <c r="B332" s="95"/>
      <c r="C332" s="95"/>
      <c r="D332" s="107"/>
      <c r="E332" s="95"/>
      <c r="F332" s="95"/>
      <c r="G332" s="22" t="s">
        <v>37</v>
      </c>
      <c r="H332" s="20">
        <f t="shared" si="109"/>
        <v>2591.1</v>
      </c>
      <c r="I332" s="20">
        <f t="shared" si="109"/>
        <v>2591.1</v>
      </c>
      <c r="J332" s="20">
        <v>0</v>
      </c>
      <c r="K332" s="20">
        <v>0</v>
      </c>
      <c r="L332" s="20">
        <v>2591.1</v>
      </c>
      <c r="M332" s="20">
        <v>0</v>
      </c>
      <c r="S332" s="6"/>
    </row>
    <row r="333" spans="1:20" ht="15" customHeight="1" x14ac:dyDescent="0.25">
      <c r="A333" s="41"/>
      <c r="B333" s="95"/>
      <c r="C333" s="95"/>
      <c r="D333" s="107"/>
      <c r="E333" s="95"/>
      <c r="F333" s="95"/>
      <c r="G333" s="10" t="s">
        <v>38</v>
      </c>
      <c r="H333" s="13">
        <f t="shared" si="109"/>
        <v>9050.2000000000007</v>
      </c>
      <c r="I333" s="13">
        <f>L333</f>
        <v>9050.2000000000007</v>
      </c>
      <c r="J333" s="13">
        <v>0</v>
      </c>
      <c r="K333" s="13">
        <v>0</v>
      </c>
      <c r="L333" s="13">
        <v>9050.2000000000007</v>
      </c>
      <c r="M333" s="13">
        <v>0</v>
      </c>
      <c r="T333" s="6"/>
    </row>
    <row r="334" spans="1:20" ht="15" customHeight="1" x14ac:dyDescent="0.25">
      <c r="A334" s="41"/>
      <c r="B334" s="95"/>
      <c r="C334" s="95"/>
      <c r="D334" s="107"/>
      <c r="E334" s="95"/>
      <c r="F334" s="95"/>
      <c r="G334" s="35" t="s">
        <v>57</v>
      </c>
      <c r="H334" s="20">
        <f t="shared" si="109"/>
        <v>10104.5</v>
      </c>
      <c r="I334" s="20">
        <f>SUM(K334:N334)</f>
        <v>10104.5</v>
      </c>
      <c r="J334" s="20">
        <v>0</v>
      </c>
      <c r="K334" s="20">
        <v>0</v>
      </c>
      <c r="L334" s="20">
        <f>1921.5+8278.7-95.7</f>
        <v>10104.5</v>
      </c>
      <c r="M334" s="20">
        <v>0</v>
      </c>
      <c r="S334" s="6"/>
    </row>
    <row r="335" spans="1:20" ht="54.95" customHeight="1" x14ac:dyDescent="0.25">
      <c r="A335" s="41"/>
      <c r="B335" s="95"/>
      <c r="C335" s="95"/>
      <c r="D335" s="107"/>
      <c r="E335" s="95"/>
      <c r="F335" s="95"/>
      <c r="G335" s="33" t="s">
        <v>103</v>
      </c>
      <c r="H335" s="28">
        <v>9050.2000000000007</v>
      </c>
      <c r="I335" s="28">
        <v>9050.2000000000007</v>
      </c>
      <c r="J335" s="28">
        <v>0</v>
      </c>
      <c r="K335" s="28">
        <v>0</v>
      </c>
      <c r="L335" s="28">
        <v>9050.2000000000007</v>
      </c>
      <c r="M335" s="28">
        <v>0</v>
      </c>
      <c r="N335" s="13">
        <v>0</v>
      </c>
      <c r="O335" s="13">
        <v>0</v>
      </c>
    </row>
    <row r="336" spans="1:20" ht="15" customHeight="1" x14ac:dyDescent="0.25">
      <c r="A336" s="41"/>
      <c r="B336" s="95"/>
      <c r="C336" s="95"/>
      <c r="D336" s="107"/>
      <c r="E336" s="95"/>
      <c r="F336" s="95"/>
      <c r="G336" s="34" t="s">
        <v>58</v>
      </c>
      <c r="H336" s="13">
        <f>SUM(J336:M336)</f>
        <v>2.6000000000003638</v>
      </c>
      <c r="I336" s="13">
        <f>SUM(K336:N336)</f>
        <v>2.6000000000003638</v>
      </c>
      <c r="J336" s="13">
        <v>0</v>
      </c>
      <c r="K336" s="13">
        <v>0</v>
      </c>
      <c r="L336" s="13">
        <f>10200.2-10197.6</f>
        <v>2.6000000000003638</v>
      </c>
      <c r="M336" s="13">
        <v>0</v>
      </c>
    </row>
    <row r="337" spans="1:15" ht="54.95" hidden="1" customHeight="1" x14ac:dyDescent="0.25">
      <c r="A337" s="41"/>
      <c r="B337" s="95"/>
      <c r="C337" s="95"/>
      <c r="D337" s="107"/>
      <c r="E337" s="95"/>
      <c r="F337" s="95"/>
      <c r="G337" s="33" t="s">
        <v>103</v>
      </c>
      <c r="H337" s="13">
        <f>SUM(J337:M337)</f>
        <v>0</v>
      </c>
      <c r="I337" s="13">
        <f>SUM(K337:N337)</f>
        <v>0</v>
      </c>
      <c r="J337" s="28">
        <v>0</v>
      </c>
      <c r="K337" s="28">
        <v>0</v>
      </c>
      <c r="L337" s="28">
        <v>0</v>
      </c>
      <c r="M337" s="28">
        <v>0</v>
      </c>
    </row>
    <row r="338" spans="1:15" ht="15" customHeight="1" x14ac:dyDescent="0.25">
      <c r="A338" s="41"/>
      <c r="B338" s="95"/>
      <c r="C338" s="95"/>
      <c r="D338" s="107"/>
      <c r="E338" s="95"/>
      <c r="F338" s="95"/>
      <c r="G338" s="10" t="s">
        <v>60</v>
      </c>
      <c r="H338" s="13">
        <f t="shared" si="109"/>
        <v>0</v>
      </c>
      <c r="I338" s="13">
        <v>0</v>
      </c>
      <c r="J338" s="13">
        <v>0</v>
      </c>
      <c r="K338" s="13">
        <v>0</v>
      </c>
      <c r="L338" s="13">
        <f>5699.8-5699.8</f>
        <v>0</v>
      </c>
      <c r="M338" s="13">
        <v>0</v>
      </c>
    </row>
    <row r="339" spans="1:15" ht="15" customHeight="1" x14ac:dyDescent="0.25">
      <c r="A339" s="41"/>
      <c r="B339" s="95"/>
      <c r="C339" s="95"/>
      <c r="D339" s="107"/>
      <c r="E339" s="95"/>
      <c r="F339" s="95"/>
      <c r="G339" s="10" t="s">
        <v>61</v>
      </c>
      <c r="H339" s="13">
        <f t="shared" si="109"/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</row>
    <row r="340" spans="1:15" ht="15" customHeight="1" x14ac:dyDescent="0.4">
      <c r="A340" s="41"/>
      <c r="B340" s="95"/>
      <c r="C340" s="95"/>
      <c r="D340" s="107"/>
      <c r="E340" s="95"/>
      <c r="F340" s="95"/>
      <c r="G340" s="10" t="s">
        <v>62</v>
      </c>
      <c r="H340" s="13">
        <f t="shared" si="109"/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O340" s="26"/>
    </row>
    <row r="341" spans="1:15" ht="96.4" hidden="1" customHeight="1" x14ac:dyDescent="0.45">
      <c r="A341" s="183" t="s">
        <v>104</v>
      </c>
      <c r="B341" s="95" t="s">
        <v>108</v>
      </c>
      <c r="C341" s="95" t="s">
        <v>101</v>
      </c>
      <c r="D341" s="194">
        <v>148757.1</v>
      </c>
      <c r="E341" s="95" t="s">
        <v>105</v>
      </c>
      <c r="F341" s="95">
        <v>2022</v>
      </c>
      <c r="G341" s="9" t="s">
        <v>91</v>
      </c>
      <c r="H341" s="13">
        <f>SUM(J341:M341)</f>
        <v>0</v>
      </c>
      <c r="I341" s="13">
        <f>SUM(I342:I352)</f>
        <v>0</v>
      </c>
      <c r="J341" s="13">
        <f t="shared" ref="J341:M341" si="110">SUM(J342:J352)</f>
        <v>0</v>
      </c>
      <c r="K341" s="13">
        <f t="shared" si="110"/>
        <v>0</v>
      </c>
      <c r="L341" s="13">
        <f t="shared" si="110"/>
        <v>0</v>
      </c>
      <c r="M341" s="13">
        <f t="shared" si="110"/>
        <v>0</v>
      </c>
      <c r="O341" s="26"/>
    </row>
    <row r="342" spans="1:15" ht="15" hidden="1" customHeight="1" x14ac:dyDescent="0.45">
      <c r="A342" s="179"/>
      <c r="B342" s="95"/>
      <c r="C342" s="95"/>
      <c r="D342" s="195"/>
      <c r="E342" s="95"/>
      <c r="F342" s="95"/>
      <c r="G342" s="22" t="s">
        <v>25</v>
      </c>
      <c r="H342" s="13">
        <f t="shared" ref="H342:H352" si="111">SUM(J342:M342)</f>
        <v>0</v>
      </c>
      <c r="I342" s="20">
        <v>0</v>
      </c>
      <c r="J342" s="20">
        <v>0</v>
      </c>
      <c r="K342" s="20">
        <v>0</v>
      </c>
      <c r="L342" s="20">
        <v>0</v>
      </c>
      <c r="M342" s="20">
        <v>0</v>
      </c>
      <c r="O342" s="26"/>
    </row>
    <row r="343" spans="1:15" ht="15" hidden="1" customHeight="1" x14ac:dyDescent="0.45">
      <c r="A343" s="179"/>
      <c r="B343" s="95"/>
      <c r="C343" s="95"/>
      <c r="D343" s="195"/>
      <c r="E343" s="95"/>
      <c r="F343" s="95"/>
      <c r="G343" s="22" t="s">
        <v>29</v>
      </c>
      <c r="H343" s="13">
        <f t="shared" si="111"/>
        <v>0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  <c r="O343" s="26"/>
    </row>
    <row r="344" spans="1:15" ht="15" hidden="1" customHeight="1" x14ac:dyDescent="0.45">
      <c r="A344" s="179"/>
      <c r="B344" s="95"/>
      <c r="C344" s="95"/>
      <c r="D344" s="195"/>
      <c r="E344" s="95"/>
      <c r="F344" s="95"/>
      <c r="G344" s="22" t="s">
        <v>11</v>
      </c>
      <c r="H344" s="13">
        <f t="shared" si="111"/>
        <v>0</v>
      </c>
      <c r="I344" s="20">
        <v>0</v>
      </c>
      <c r="J344" s="20">
        <v>0</v>
      </c>
      <c r="K344" s="20">
        <v>0</v>
      </c>
      <c r="L344" s="20">
        <v>0</v>
      </c>
      <c r="M344" s="20">
        <v>0</v>
      </c>
      <c r="O344" s="26"/>
    </row>
    <row r="345" spans="1:15" ht="15" hidden="1" customHeight="1" x14ac:dyDescent="0.45">
      <c r="A345" s="179"/>
      <c r="B345" s="95"/>
      <c r="C345" s="95"/>
      <c r="D345" s="195"/>
      <c r="E345" s="95"/>
      <c r="F345" s="95"/>
      <c r="G345" s="22" t="s">
        <v>36</v>
      </c>
      <c r="H345" s="13">
        <f t="shared" si="111"/>
        <v>0</v>
      </c>
      <c r="I345" s="20">
        <v>0</v>
      </c>
      <c r="J345" s="20">
        <v>0</v>
      </c>
      <c r="K345" s="20">
        <v>0</v>
      </c>
      <c r="L345" s="20">
        <v>0</v>
      </c>
      <c r="M345" s="20">
        <v>0</v>
      </c>
      <c r="O345" s="26"/>
    </row>
    <row r="346" spans="1:15" ht="15" hidden="1" customHeight="1" x14ac:dyDescent="0.45">
      <c r="A346" s="179"/>
      <c r="B346" s="95"/>
      <c r="C346" s="95"/>
      <c r="D346" s="195"/>
      <c r="E346" s="95"/>
      <c r="F346" s="95"/>
      <c r="G346" s="10" t="s">
        <v>37</v>
      </c>
      <c r="H346" s="13">
        <f t="shared" si="111"/>
        <v>0</v>
      </c>
      <c r="I346" s="13">
        <f t="shared" ref="I346" si="112">K346+L346+M346</f>
        <v>0</v>
      </c>
      <c r="J346" s="13">
        <f t="shared" ref="J346" si="113">L346+M346+N346</f>
        <v>0</v>
      </c>
      <c r="K346" s="13">
        <f t="shared" ref="K346" si="114">M346+N346+O346</f>
        <v>0</v>
      </c>
      <c r="L346" s="13">
        <f t="shared" ref="L346" si="115">N346+O346+P346</f>
        <v>0</v>
      </c>
      <c r="M346" s="13">
        <f t="shared" ref="M346" si="116">O346+P346+Q346</f>
        <v>0</v>
      </c>
      <c r="O346" s="26"/>
    </row>
    <row r="347" spans="1:15" ht="15" hidden="1" customHeight="1" x14ac:dyDescent="0.45">
      <c r="A347" s="179"/>
      <c r="B347" s="97"/>
      <c r="C347" s="97"/>
      <c r="D347" s="195"/>
      <c r="E347" s="97"/>
      <c r="F347" s="97"/>
      <c r="G347" s="10" t="s">
        <v>38</v>
      </c>
      <c r="H347" s="13">
        <f t="shared" si="111"/>
        <v>0</v>
      </c>
      <c r="I347" s="13">
        <v>0</v>
      </c>
      <c r="J347" s="13">
        <v>0</v>
      </c>
      <c r="K347" s="13">
        <v>0</v>
      </c>
      <c r="L347" s="13">
        <v>0</v>
      </c>
      <c r="M347" s="13">
        <v>0</v>
      </c>
      <c r="O347" s="26"/>
    </row>
    <row r="348" spans="1:15" ht="19.5" hidden="1" customHeight="1" x14ac:dyDescent="0.45">
      <c r="A348" s="179"/>
      <c r="B348" s="97"/>
      <c r="C348" s="97"/>
      <c r="D348" s="97"/>
      <c r="E348" s="97"/>
      <c r="F348" s="97"/>
      <c r="G348" s="10" t="s">
        <v>57</v>
      </c>
      <c r="H348" s="13">
        <f t="shared" si="111"/>
        <v>0</v>
      </c>
      <c r="I348" s="13">
        <v>0</v>
      </c>
      <c r="J348" s="13">
        <v>0</v>
      </c>
      <c r="K348" s="13">
        <v>0</v>
      </c>
      <c r="L348" s="13">
        <v>0</v>
      </c>
      <c r="M348" s="13">
        <v>0</v>
      </c>
      <c r="O348" s="26"/>
    </row>
    <row r="349" spans="1:15" ht="15" hidden="1" customHeight="1" x14ac:dyDescent="0.45">
      <c r="A349" s="179"/>
      <c r="B349" s="97"/>
      <c r="C349" s="97"/>
      <c r="D349" s="97"/>
      <c r="E349" s="97"/>
      <c r="F349" s="97"/>
      <c r="G349" s="10" t="s">
        <v>58</v>
      </c>
      <c r="H349" s="13">
        <f t="shared" si="111"/>
        <v>0</v>
      </c>
      <c r="I349" s="13"/>
      <c r="J349" s="13">
        <v>0</v>
      </c>
      <c r="K349" s="13"/>
      <c r="L349" s="13"/>
      <c r="M349" s="13">
        <v>0</v>
      </c>
      <c r="O349" s="26"/>
    </row>
    <row r="350" spans="1:15" ht="15" hidden="1" customHeight="1" x14ac:dyDescent="0.45">
      <c r="A350" s="179"/>
      <c r="B350" s="97"/>
      <c r="C350" s="97"/>
      <c r="D350" s="97"/>
      <c r="E350" s="97"/>
      <c r="F350" s="97"/>
      <c r="G350" s="10" t="s">
        <v>60</v>
      </c>
      <c r="H350" s="13">
        <f t="shared" si="111"/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O350" s="26"/>
    </row>
    <row r="351" spans="1:15" ht="15" hidden="1" customHeight="1" x14ac:dyDescent="0.45">
      <c r="A351" s="179"/>
      <c r="B351" s="97"/>
      <c r="C351" s="97"/>
      <c r="D351" s="97"/>
      <c r="E351" s="97"/>
      <c r="F351" s="97"/>
      <c r="G351" s="10" t="s">
        <v>61</v>
      </c>
      <c r="H351" s="13">
        <f t="shared" si="111"/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O351" s="26"/>
    </row>
    <row r="352" spans="1:15" ht="15" hidden="1" customHeight="1" x14ac:dyDescent="0.45">
      <c r="A352" s="65"/>
      <c r="B352" s="97"/>
      <c r="C352" s="97"/>
      <c r="D352" s="97"/>
      <c r="E352" s="97"/>
      <c r="F352" s="97"/>
      <c r="G352" s="10" t="s">
        <v>62</v>
      </c>
      <c r="H352" s="13">
        <f t="shared" si="111"/>
        <v>0</v>
      </c>
      <c r="I352" s="13">
        <v>0</v>
      </c>
      <c r="J352" s="13">
        <v>0</v>
      </c>
      <c r="K352" s="13">
        <v>0</v>
      </c>
      <c r="L352" s="13">
        <v>0</v>
      </c>
      <c r="M352" s="13">
        <v>0</v>
      </c>
      <c r="O352" s="26"/>
    </row>
    <row r="353" spans="1:24" ht="15" customHeight="1" x14ac:dyDescent="0.4">
      <c r="A353" s="65"/>
      <c r="B353" s="136"/>
      <c r="C353" s="136"/>
      <c r="D353" s="136"/>
      <c r="E353" s="136"/>
      <c r="F353" s="136"/>
      <c r="G353" s="10" t="s">
        <v>115</v>
      </c>
      <c r="H353" s="13">
        <f t="shared" ref="H353" si="117">SUM(J353:M353)</f>
        <v>0</v>
      </c>
      <c r="I353" s="13">
        <v>0</v>
      </c>
      <c r="J353" s="13">
        <v>0</v>
      </c>
      <c r="K353" s="13">
        <v>0</v>
      </c>
      <c r="L353" s="13">
        <v>0</v>
      </c>
      <c r="M353" s="13">
        <v>0</v>
      </c>
      <c r="O353" s="26"/>
    </row>
    <row r="354" spans="1:24" ht="90.95" customHeight="1" x14ac:dyDescent="0.25">
      <c r="A354" s="54" t="s">
        <v>106</v>
      </c>
      <c r="B354" s="56"/>
      <c r="C354" s="56"/>
      <c r="D354" s="59"/>
      <c r="E354" s="56"/>
      <c r="F354" s="7"/>
      <c r="G354" s="9" t="s">
        <v>90</v>
      </c>
      <c r="H354" s="13">
        <f>SUM(J354:M354)</f>
        <v>4627883.33</v>
      </c>
      <c r="I354" s="13">
        <f>I355+I356+I357+I358+I359+I360+I361+I363+I364+I365+I366+I367</f>
        <v>42592.6</v>
      </c>
      <c r="J354" s="13">
        <f t="shared" ref="J354:M354" si="118">J355+J356+J357+J358+J359+J360+J361+J363+J364+J365+J366+J367</f>
        <v>1498640.1</v>
      </c>
      <c r="K354" s="13">
        <f t="shared" si="118"/>
        <v>2968024.3</v>
      </c>
      <c r="L354" s="13">
        <f t="shared" si="118"/>
        <v>161218.93000000002</v>
      </c>
      <c r="M354" s="13">
        <f t="shared" si="118"/>
        <v>0</v>
      </c>
    </row>
    <row r="355" spans="1:24" ht="15" customHeight="1" x14ac:dyDescent="0.25">
      <c r="A355" s="49"/>
      <c r="B355" s="141"/>
      <c r="C355" s="141"/>
      <c r="D355" s="146"/>
      <c r="E355" s="141"/>
      <c r="F355" s="143"/>
      <c r="G355" s="22" t="s">
        <v>25</v>
      </c>
      <c r="H355" s="20">
        <f>H369</f>
        <v>0</v>
      </c>
      <c r="I355" s="20">
        <f t="shared" ref="I355:I360" si="119">I369</f>
        <v>0</v>
      </c>
      <c r="J355" s="20">
        <f>J369</f>
        <v>0</v>
      </c>
      <c r="K355" s="20"/>
      <c r="L355" s="20">
        <f t="shared" ref="L355:M355" si="120">L369</f>
        <v>0</v>
      </c>
      <c r="M355" s="20">
        <f t="shared" si="120"/>
        <v>0</v>
      </c>
    </row>
    <row r="356" spans="1:24" ht="15" customHeight="1" x14ac:dyDescent="0.25">
      <c r="A356" s="49"/>
      <c r="B356" s="141"/>
      <c r="C356" s="141"/>
      <c r="D356" s="146"/>
      <c r="E356" s="141"/>
      <c r="F356" s="143"/>
      <c r="G356" s="10" t="s">
        <v>29</v>
      </c>
      <c r="H356" s="13">
        <f t="shared" ref="H356:M356" si="121">H370</f>
        <v>0</v>
      </c>
      <c r="I356" s="13">
        <f t="shared" si="119"/>
        <v>0</v>
      </c>
      <c r="J356" s="13">
        <f t="shared" si="121"/>
        <v>0</v>
      </c>
      <c r="K356" s="13">
        <f t="shared" si="121"/>
        <v>0</v>
      </c>
      <c r="L356" s="13">
        <f t="shared" si="121"/>
        <v>0</v>
      </c>
      <c r="M356" s="13">
        <f t="shared" si="121"/>
        <v>0</v>
      </c>
    </row>
    <row r="357" spans="1:24" ht="15" customHeight="1" x14ac:dyDescent="0.25">
      <c r="A357" s="49"/>
      <c r="B357" s="141"/>
      <c r="C357" s="141"/>
      <c r="D357" s="146"/>
      <c r="E357" s="141"/>
      <c r="F357" s="143"/>
      <c r="G357" s="10" t="s">
        <v>11</v>
      </c>
      <c r="H357" s="13">
        <f t="shared" ref="H357:M357" si="122">H371</f>
        <v>0</v>
      </c>
      <c r="I357" s="13">
        <f t="shared" si="119"/>
        <v>0</v>
      </c>
      <c r="J357" s="13">
        <f t="shared" si="122"/>
        <v>0</v>
      </c>
      <c r="K357" s="13">
        <f>K371</f>
        <v>0</v>
      </c>
      <c r="L357" s="13">
        <f t="shared" si="122"/>
        <v>0</v>
      </c>
      <c r="M357" s="13">
        <f t="shared" si="122"/>
        <v>0</v>
      </c>
    </row>
    <row r="358" spans="1:24" ht="15" customHeight="1" x14ac:dyDescent="0.25">
      <c r="A358" s="49"/>
      <c r="B358" s="141"/>
      <c r="C358" s="141"/>
      <c r="D358" s="146"/>
      <c r="E358" s="141"/>
      <c r="F358" s="143"/>
      <c r="G358" s="10" t="s">
        <v>36</v>
      </c>
      <c r="H358" s="13">
        <f t="shared" ref="H358:M358" si="123">H372</f>
        <v>0</v>
      </c>
      <c r="I358" s="13">
        <f t="shared" si="119"/>
        <v>0</v>
      </c>
      <c r="J358" s="13">
        <f t="shared" si="123"/>
        <v>0</v>
      </c>
      <c r="K358" s="13">
        <f t="shared" si="123"/>
        <v>0</v>
      </c>
      <c r="L358" s="13">
        <f t="shared" si="123"/>
        <v>0</v>
      </c>
      <c r="M358" s="13">
        <f t="shared" si="123"/>
        <v>0</v>
      </c>
    </row>
    <row r="359" spans="1:24" ht="15" customHeight="1" x14ac:dyDescent="0.25">
      <c r="A359" s="49"/>
      <c r="B359" s="141"/>
      <c r="C359" s="141"/>
      <c r="D359" s="199"/>
      <c r="E359" s="141"/>
      <c r="F359" s="143"/>
      <c r="G359" s="10" t="s">
        <v>37</v>
      </c>
      <c r="H359" s="13">
        <f t="shared" ref="H359:M359" si="124">H373</f>
        <v>0</v>
      </c>
      <c r="I359" s="13">
        <f t="shared" si="119"/>
        <v>0</v>
      </c>
      <c r="J359" s="13">
        <f t="shared" si="124"/>
        <v>0</v>
      </c>
      <c r="K359" s="13">
        <f>K373</f>
        <v>0</v>
      </c>
      <c r="L359" s="13">
        <f t="shared" si="124"/>
        <v>0</v>
      </c>
      <c r="M359" s="13">
        <f t="shared" si="124"/>
        <v>0</v>
      </c>
    </row>
    <row r="360" spans="1:24" ht="15" customHeight="1" x14ac:dyDescent="0.25">
      <c r="A360" s="193"/>
      <c r="B360" s="193"/>
      <c r="C360" s="193"/>
      <c r="D360" s="199"/>
      <c r="E360" s="193"/>
      <c r="F360" s="198"/>
      <c r="G360" s="10" t="s">
        <v>38</v>
      </c>
      <c r="H360" s="13">
        <f>H374</f>
        <v>526916.80000000005</v>
      </c>
      <c r="I360" s="13">
        <f t="shared" si="119"/>
        <v>0</v>
      </c>
      <c r="J360" s="13">
        <f t="shared" ref="J360:M360" si="125">J374</f>
        <v>0</v>
      </c>
      <c r="K360" s="13">
        <f>K374</f>
        <v>495301.8</v>
      </c>
      <c r="L360" s="13">
        <f t="shared" si="125"/>
        <v>31615</v>
      </c>
      <c r="M360" s="13">
        <f t="shared" si="125"/>
        <v>0</v>
      </c>
      <c r="N360" s="13">
        <f t="shared" ref="N360:N361" si="126">N374</f>
        <v>0</v>
      </c>
      <c r="W360" s="6"/>
      <c r="X360" s="6"/>
    </row>
    <row r="361" spans="1:24" ht="15" customHeight="1" x14ac:dyDescent="0.25">
      <c r="A361" s="193"/>
      <c r="B361" s="193"/>
      <c r="C361" s="193"/>
      <c r="D361" s="199"/>
      <c r="E361" s="193"/>
      <c r="F361" s="198"/>
      <c r="G361" s="10" t="s">
        <v>57</v>
      </c>
      <c r="H361" s="13">
        <f>H375+H403</f>
        <v>935730.7</v>
      </c>
      <c r="I361" s="13">
        <f>I375+I403</f>
        <v>110</v>
      </c>
      <c r="J361" s="13">
        <f t="shared" ref="J361:M361" si="127">J375+J403</f>
        <v>0</v>
      </c>
      <c r="K361" s="13">
        <f t="shared" si="127"/>
        <v>910183.2</v>
      </c>
      <c r="L361" s="13">
        <f t="shared" si="127"/>
        <v>25547.5</v>
      </c>
      <c r="M361" s="13">
        <f t="shared" si="127"/>
        <v>0</v>
      </c>
      <c r="N361" s="13">
        <f t="shared" si="126"/>
        <v>0</v>
      </c>
    </row>
    <row r="362" spans="1:24" ht="60.95" customHeight="1" x14ac:dyDescent="0.25">
      <c r="A362" s="141"/>
      <c r="B362" s="141"/>
      <c r="C362" s="141"/>
      <c r="D362" s="146"/>
      <c r="E362" s="141"/>
      <c r="F362" s="143"/>
      <c r="G362" s="33" t="s">
        <v>103</v>
      </c>
      <c r="H362" s="30">
        <f>SUM(I362:L362)</f>
        <v>321627.19999999995</v>
      </c>
      <c r="I362" s="30">
        <v>0</v>
      </c>
      <c r="J362" s="30">
        <v>0</v>
      </c>
      <c r="K362" s="30">
        <f>K376</f>
        <v>302329.59999999998</v>
      </c>
      <c r="L362" s="30">
        <f>L376</f>
        <v>19297.599999999999</v>
      </c>
      <c r="M362" s="47">
        <v>0</v>
      </c>
      <c r="N362" s="13"/>
    </row>
    <row r="363" spans="1:24" ht="15" customHeight="1" x14ac:dyDescent="0.25">
      <c r="A363" s="49"/>
      <c r="B363" s="141"/>
      <c r="C363" s="141"/>
      <c r="D363" s="141"/>
      <c r="E363" s="141"/>
      <c r="F363" s="143"/>
      <c r="G363" s="22" t="s">
        <v>58</v>
      </c>
      <c r="H363" s="20">
        <f>H377+H404</f>
        <v>974193.2</v>
      </c>
      <c r="I363" s="20">
        <f>I377+I404</f>
        <v>119.19999999999999</v>
      </c>
      <c r="J363" s="20">
        <f t="shared" ref="J363:M363" si="128">J377</f>
        <v>712615.89999999991</v>
      </c>
      <c r="K363" s="20">
        <f>K377</f>
        <v>251717.40000000011</v>
      </c>
      <c r="L363" s="20">
        <f>L377+L405+L404</f>
        <v>9859.9000000000033</v>
      </c>
      <c r="M363" s="20">
        <f t="shared" si="128"/>
        <v>0</v>
      </c>
      <c r="N363" s="13">
        <f>N377</f>
        <v>0</v>
      </c>
    </row>
    <row r="364" spans="1:24" ht="15" customHeight="1" x14ac:dyDescent="0.25">
      <c r="A364" s="49"/>
      <c r="B364" s="50"/>
      <c r="C364" s="50"/>
      <c r="D364" s="50"/>
      <c r="E364" s="50"/>
      <c r="F364" s="27"/>
      <c r="G364" s="10" t="s">
        <v>60</v>
      </c>
      <c r="H364" s="13">
        <f>K364+L364+J364</f>
        <v>213905.6</v>
      </c>
      <c r="I364" s="13">
        <f t="shared" ref="I364:K366" si="129">I418</f>
        <v>42363.4</v>
      </c>
      <c r="J364" s="13">
        <f>J418+J378</f>
        <v>105073.3</v>
      </c>
      <c r="K364" s="13">
        <f>K418+K378</f>
        <v>106693.2</v>
      </c>
      <c r="L364" s="13">
        <f>L418+L378</f>
        <v>2139.1000000000004</v>
      </c>
      <c r="M364" s="13">
        <f t="shared" ref="M364" si="130">M378</f>
        <v>0</v>
      </c>
      <c r="N364" s="13">
        <f>N378</f>
        <v>0</v>
      </c>
    </row>
    <row r="365" spans="1:24" ht="15" customHeight="1" x14ac:dyDescent="0.25">
      <c r="A365" s="49"/>
      <c r="B365" s="50"/>
      <c r="C365" s="50"/>
      <c r="D365" s="50"/>
      <c r="E365" s="50"/>
      <c r="F365" s="27"/>
      <c r="G365" s="10" t="s">
        <v>61</v>
      </c>
      <c r="H365" s="13">
        <f>K365+L365+J365</f>
        <v>709102.20000000007</v>
      </c>
      <c r="I365" s="13">
        <f t="shared" si="129"/>
        <v>0</v>
      </c>
      <c r="J365" s="13">
        <f t="shared" si="129"/>
        <v>680950.9</v>
      </c>
      <c r="K365" s="13">
        <f t="shared" si="129"/>
        <v>21060.3</v>
      </c>
      <c r="L365" s="13">
        <f>L419</f>
        <v>7091</v>
      </c>
      <c r="M365" s="13">
        <f t="shared" ref="M365" si="131">M379</f>
        <v>0</v>
      </c>
      <c r="N365" s="13">
        <f>N379</f>
        <v>0</v>
      </c>
    </row>
    <row r="366" spans="1:24" ht="15" customHeight="1" x14ac:dyDescent="0.25">
      <c r="A366" s="49"/>
      <c r="B366" s="50"/>
      <c r="C366" s="50"/>
      <c r="D366" s="50"/>
      <c r="E366" s="50"/>
      <c r="F366" s="27"/>
      <c r="G366" s="10" t="s">
        <v>62</v>
      </c>
      <c r="H366" s="13">
        <f>K366+L366+J366+M366</f>
        <v>634172.09</v>
      </c>
      <c r="I366" s="13">
        <f>I380</f>
        <v>0</v>
      </c>
      <c r="J366" s="13">
        <f>J420</f>
        <v>0</v>
      </c>
      <c r="K366" s="13">
        <f t="shared" si="129"/>
        <v>592391.1</v>
      </c>
      <c r="L366" s="13">
        <f>L420</f>
        <v>41780.99</v>
      </c>
      <c r="M366" s="13">
        <f t="shared" ref="M366" si="132">M380</f>
        <v>0</v>
      </c>
      <c r="N366" s="13">
        <f t="shared" ref="N366" si="133">N380</f>
        <v>0</v>
      </c>
    </row>
    <row r="367" spans="1:24" ht="15" customHeight="1" x14ac:dyDescent="0.25">
      <c r="A367" s="55"/>
      <c r="B367" s="80"/>
      <c r="C367" s="80"/>
      <c r="D367" s="80"/>
      <c r="E367" s="80"/>
      <c r="F367" s="79"/>
      <c r="G367" s="10" t="s">
        <v>115</v>
      </c>
      <c r="H367" s="13">
        <f>K367+L367+J367+M367</f>
        <v>633862.74</v>
      </c>
      <c r="I367" s="13">
        <f>I421</f>
        <v>0</v>
      </c>
      <c r="J367" s="13">
        <f>J421</f>
        <v>0</v>
      </c>
      <c r="K367" s="13">
        <f>K421</f>
        <v>590677.30000000005</v>
      </c>
      <c r="L367" s="13">
        <f>L421</f>
        <v>43185.440000000002</v>
      </c>
      <c r="M367" s="13">
        <f>M421</f>
        <v>0</v>
      </c>
      <c r="N367" s="25"/>
    </row>
    <row r="368" spans="1:24" ht="105" x14ac:dyDescent="0.25">
      <c r="A368" s="183" t="s">
        <v>100</v>
      </c>
      <c r="B368" s="183"/>
      <c r="C368" s="183"/>
      <c r="D368" s="183"/>
      <c r="E368" s="183"/>
      <c r="F368" s="183"/>
      <c r="G368" s="9" t="s">
        <v>92</v>
      </c>
      <c r="H368" s="13">
        <f>SUM(J368:M368)</f>
        <v>2541099.9000000004</v>
      </c>
      <c r="I368" s="13">
        <f t="shared" ref="I368:I369" si="134">I382</f>
        <v>0</v>
      </c>
      <c r="J368" s="13">
        <f>J382</f>
        <v>712615.89999999991</v>
      </c>
      <c r="K368" s="13">
        <f>K382</f>
        <v>1760645.9000000004</v>
      </c>
      <c r="L368" s="13">
        <f>L382</f>
        <v>67838.100000000006</v>
      </c>
      <c r="M368" s="13">
        <f t="shared" ref="M368" si="135">M382</f>
        <v>0</v>
      </c>
    </row>
    <row r="369" spans="1:15" ht="15" customHeight="1" x14ac:dyDescent="0.25">
      <c r="A369" s="155"/>
      <c r="B369" s="155"/>
      <c r="C369" s="155"/>
      <c r="D369" s="155"/>
      <c r="E369" s="155"/>
      <c r="F369" s="155"/>
      <c r="G369" s="10" t="s">
        <v>25</v>
      </c>
      <c r="H369" s="13">
        <f>H383</f>
        <v>0</v>
      </c>
      <c r="I369" s="13">
        <f t="shared" si="134"/>
        <v>0</v>
      </c>
      <c r="J369" s="13">
        <f>J383</f>
        <v>0</v>
      </c>
      <c r="K369" s="13">
        <f t="shared" ref="K369:M369" si="136">K383</f>
        <v>0</v>
      </c>
      <c r="L369" s="13">
        <f t="shared" si="136"/>
        <v>0</v>
      </c>
      <c r="M369" s="13">
        <f t="shared" si="136"/>
        <v>0</v>
      </c>
    </row>
    <row r="370" spans="1:15" ht="15" customHeight="1" x14ac:dyDescent="0.25">
      <c r="A370" s="155"/>
      <c r="B370" s="155"/>
      <c r="C370" s="155"/>
      <c r="D370" s="155"/>
      <c r="E370" s="155"/>
      <c r="F370" s="155"/>
      <c r="G370" s="10" t="s">
        <v>29</v>
      </c>
      <c r="H370" s="13">
        <f t="shared" ref="H370:M370" si="137">H384</f>
        <v>0</v>
      </c>
      <c r="I370" s="13">
        <f t="shared" si="137"/>
        <v>0</v>
      </c>
      <c r="J370" s="13">
        <f t="shared" si="137"/>
        <v>0</v>
      </c>
      <c r="K370" s="13">
        <f t="shared" si="137"/>
        <v>0</v>
      </c>
      <c r="L370" s="13">
        <f t="shared" si="137"/>
        <v>0</v>
      </c>
      <c r="M370" s="13">
        <f t="shared" si="137"/>
        <v>0</v>
      </c>
    </row>
    <row r="371" spans="1:15" ht="15" customHeight="1" x14ac:dyDescent="0.25">
      <c r="A371" s="155"/>
      <c r="B371" s="155"/>
      <c r="C371" s="155"/>
      <c r="D371" s="155"/>
      <c r="E371" s="155"/>
      <c r="F371" s="155"/>
      <c r="G371" s="10" t="s">
        <v>11</v>
      </c>
      <c r="H371" s="13">
        <f>H385</f>
        <v>0</v>
      </c>
      <c r="I371" s="13">
        <f t="shared" ref="I371:M371" si="138">I385</f>
        <v>0</v>
      </c>
      <c r="J371" s="13">
        <f t="shared" si="138"/>
        <v>0</v>
      </c>
      <c r="K371" s="13">
        <f t="shared" si="138"/>
        <v>0</v>
      </c>
      <c r="L371" s="13">
        <f t="shared" si="138"/>
        <v>0</v>
      </c>
      <c r="M371" s="13">
        <f t="shared" si="138"/>
        <v>0</v>
      </c>
    </row>
    <row r="372" spans="1:15" ht="15" customHeight="1" x14ac:dyDescent="0.25">
      <c r="A372" s="155"/>
      <c r="B372" s="155"/>
      <c r="C372" s="155"/>
      <c r="D372" s="155"/>
      <c r="E372" s="155"/>
      <c r="F372" s="155"/>
      <c r="G372" s="10" t="s">
        <v>36</v>
      </c>
      <c r="H372" s="13">
        <f t="shared" ref="H372:M372" si="139">H386</f>
        <v>0</v>
      </c>
      <c r="I372" s="13">
        <f t="shared" si="139"/>
        <v>0</v>
      </c>
      <c r="J372" s="13">
        <f t="shared" si="139"/>
        <v>0</v>
      </c>
      <c r="K372" s="13">
        <f t="shared" si="139"/>
        <v>0</v>
      </c>
      <c r="L372" s="13">
        <f t="shared" si="139"/>
        <v>0</v>
      </c>
      <c r="M372" s="13">
        <f t="shared" si="139"/>
        <v>0</v>
      </c>
    </row>
    <row r="373" spans="1:15" ht="15" customHeight="1" x14ac:dyDescent="0.25">
      <c r="A373" s="155"/>
      <c r="B373" s="155"/>
      <c r="C373" s="155"/>
      <c r="D373" s="155"/>
      <c r="E373" s="155"/>
      <c r="F373" s="155"/>
      <c r="G373" s="10" t="s">
        <v>37</v>
      </c>
      <c r="H373" s="13">
        <f t="shared" ref="H373:M373" si="140">H387</f>
        <v>0</v>
      </c>
      <c r="I373" s="13">
        <f>I387</f>
        <v>0</v>
      </c>
      <c r="J373" s="13">
        <f t="shared" si="140"/>
        <v>0</v>
      </c>
      <c r="K373" s="13">
        <f t="shared" si="140"/>
        <v>0</v>
      </c>
      <c r="L373" s="13">
        <f t="shared" si="140"/>
        <v>0</v>
      </c>
      <c r="M373" s="13">
        <f t="shared" si="140"/>
        <v>0</v>
      </c>
    </row>
    <row r="374" spans="1:15" ht="15" customHeight="1" x14ac:dyDescent="0.25">
      <c r="A374" s="155"/>
      <c r="B374" s="155"/>
      <c r="C374" s="155"/>
      <c r="D374" s="155"/>
      <c r="E374" s="155"/>
      <c r="F374" s="155"/>
      <c r="G374" s="10" t="s">
        <v>38</v>
      </c>
      <c r="H374" s="13">
        <f>H388</f>
        <v>526916.80000000005</v>
      </c>
      <c r="I374" s="13">
        <f t="shared" ref="I374:M374" si="141">I388</f>
        <v>0</v>
      </c>
      <c r="J374" s="13">
        <f t="shared" si="141"/>
        <v>0</v>
      </c>
      <c r="K374" s="13">
        <f t="shared" ref="K374:L376" si="142">K388</f>
        <v>495301.8</v>
      </c>
      <c r="L374" s="13">
        <f t="shared" si="142"/>
        <v>31615</v>
      </c>
      <c r="M374" s="13">
        <f t="shared" si="141"/>
        <v>0</v>
      </c>
    </row>
    <row r="375" spans="1:15" ht="18.399999999999999" customHeight="1" x14ac:dyDescent="0.25">
      <c r="A375" s="155"/>
      <c r="B375" s="155"/>
      <c r="C375" s="155"/>
      <c r="D375" s="155"/>
      <c r="E375" s="155"/>
      <c r="F375" s="155"/>
      <c r="G375" s="10" t="s">
        <v>57</v>
      </c>
      <c r="H375" s="13">
        <f t="shared" ref="H375:M375" si="143">H389</f>
        <v>935620.7</v>
      </c>
      <c r="I375" s="13">
        <f t="shared" si="143"/>
        <v>0</v>
      </c>
      <c r="J375" s="13">
        <f t="shared" si="143"/>
        <v>0</v>
      </c>
      <c r="K375" s="13">
        <f t="shared" si="142"/>
        <v>910183.2</v>
      </c>
      <c r="L375" s="13">
        <f t="shared" si="142"/>
        <v>25437.5</v>
      </c>
      <c r="M375" s="13">
        <f t="shared" si="143"/>
        <v>0</v>
      </c>
      <c r="O375" s="6">
        <f>K375+L375+110</f>
        <v>935730.7</v>
      </c>
    </row>
    <row r="376" spans="1:15" ht="60.95" customHeight="1" x14ac:dyDescent="0.25">
      <c r="A376" s="155"/>
      <c r="B376" s="155"/>
      <c r="C376" s="155"/>
      <c r="D376" s="155"/>
      <c r="E376" s="155"/>
      <c r="F376" s="155"/>
      <c r="G376" s="51" t="s">
        <v>103</v>
      </c>
      <c r="H376" s="30">
        <f>SUM(I376:L376)</f>
        <v>321627.19999999995</v>
      </c>
      <c r="I376" s="30">
        <v>0</v>
      </c>
      <c r="J376" s="30">
        <v>0</v>
      </c>
      <c r="K376" s="30">
        <f t="shared" si="142"/>
        <v>302329.59999999998</v>
      </c>
      <c r="L376" s="30">
        <f t="shared" si="142"/>
        <v>19297.599999999999</v>
      </c>
      <c r="M376" s="30">
        <v>0</v>
      </c>
    </row>
    <row r="377" spans="1:15" ht="15" customHeight="1" x14ac:dyDescent="0.25">
      <c r="A377" s="155"/>
      <c r="B377" s="155"/>
      <c r="C377" s="155"/>
      <c r="D377" s="155"/>
      <c r="E377" s="155"/>
      <c r="F377" s="155"/>
      <c r="G377" s="10" t="s">
        <v>58</v>
      </c>
      <c r="H377" s="13">
        <f>H391</f>
        <v>974074</v>
      </c>
      <c r="I377" s="13">
        <f>I391</f>
        <v>0</v>
      </c>
      <c r="J377" s="13">
        <f t="shared" ref="J377:M377" si="144">J391</f>
        <v>712615.89999999991</v>
      </c>
      <c r="K377" s="13">
        <f t="shared" si="144"/>
        <v>251717.40000000011</v>
      </c>
      <c r="L377" s="13">
        <f t="shared" si="144"/>
        <v>9740.7000000000025</v>
      </c>
      <c r="M377" s="13">
        <f t="shared" si="144"/>
        <v>0</v>
      </c>
    </row>
    <row r="378" spans="1:15" ht="15" customHeight="1" x14ac:dyDescent="0.25">
      <c r="A378" s="155"/>
      <c r="B378" s="155"/>
      <c r="C378" s="155"/>
      <c r="D378" s="155"/>
      <c r="E378" s="155"/>
      <c r="F378" s="155"/>
      <c r="G378" s="10" t="s">
        <v>60</v>
      </c>
      <c r="H378" s="13">
        <f>H392</f>
        <v>104488.4</v>
      </c>
      <c r="I378" s="13">
        <f t="shared" ref="I378:M380" si="145">I392</f>
        <v>0</v>
      </c>
      <c r="J378" s="13">
        <f t="shared" si="145"/>
        <v>0</v>
      </c>
      <c r="K378" s="13">
        <f t="shared" si="145"/>
        <v>103443.5</v>
      </c>
      <c r="L378" s="13">
        <f>L392</f>
        <v>1044.9000000000001</v>
      </c>
      <c r="M378" s="13">
        <f t="shared" si="145"/>
        <v>0</v>
      </c>
    </row>
    <row r="379" spans="1:15" ht="15" customHeight="1" x14ac:dyDescent="0.25">
      <c r="A379" s="155"/>
      <c r="B379" s="155"/>
      <c r="C379" s="155"/>
      <c r="D379" s="155"/>
      <c r="E379" s="155"/>
      <c r="F379" s="155"/>
      <c r="G379" s="10" t="s">
        <v>61</v>
      </c>
      <c r="H379" s="13">
        <f t="shared" ref="H379:M379" si="146">H393</f>
        <v>0</v>
      </c>
      <c r="I379" s="13">
        <f t="shared" si="146"/>
        <v>0</v>
      </c>
      <c r="J379" s="13">
        <f t="shared" si="146"/>
        <v>0</v>
      </c>
      <c r="K379" s="13">
        <f t="shared" si="146"/>
        <v>0</v>
      </c>
      <c r="L379" s="13">
        <f t="shared" si="145"/>
        <v>0</v>
      </c>
      <c r="M379" s="13">
        <f t="shared" si="146"/>
        <v>0</v>
      </c>
    </row>
    <row r="380" spans="1:15" ht="15" customHeight="1" x14ac:dyDescent="0.25">
      <c r="A380" s="155"/>
      <c r="B380" s="155"/>
      <c r="C380" s="155"/>
      <c r="D380" s="155"/>
      <c r="E380" s="155"/>
      <c r="F380" s="155"/>
      <c r="G380" s="10" t="s">
        <v>62</v>
      </c>
      <c r="H380" s="13">
        <f t="shared" ref="H380:M380" si="147">H394</f>
        <v>0</v>
      </c>
      <c r="I380" s="13">
        <f t="shared" si="147"/>
        <v>0</v>
      </c>
      <c r="J380" s="13">
        <f t="shared" si="147"/>
        <v>0</v>
      </c>
      <c r="K380" s="13">
        <f t="shared" si="147"/>
        <v>0</v>
      </c>
      <c r="L380" s="13">
        <f t="shared" si="145"/>
        <v>0</v>
      </c>
      <c r="M380" s="13">
        <f t="shared" si="147"/>
        <v>0</v>
      </c>
    </row>
    <row r="381" spans="1:15" ht="15" customHeight="1" x14ac:dyDescent="0.25">
      <c r="A381" s="156"/>
      <c r="B381" s="156"/>
      <c r="C381" s="156"/>
      <c r="D381" s="156"/>
      <c r="E381" s="156"/>
      <c r="F381" s="156"/>
      <c r="G381" s="10" t="s">
        <v>115</v>
      </c>
      <c r="H381" s="13">
        <f>H395</f>
        <v>0</v>
      </c>
      <c r="I381" s="13">
        <f>I395</f>
        <v>0</v>
      </c>
      <c r="J381" s="13">
        <f t="shared" ref="J381:L381" si="148">J395</f>
        <v>0</v>
      </c>
      <c r="K381" s="13">
        <f t="shared" si="148"/>
        <v>0</v>
      </c>
      <c r="L381" s="13">
        <f t="shared" si="148"/>
        <v>0</v>
      </c>
      <c r="M381" s="13">
        <f>M396</f>
        <v>0</v>
      </c>
    </row>
    <row r="382" spans="1:15" ht="90" x14ac:dyDescent="0.25">
      <c r="A382" s="137" t="s">
        <v>78</v>
      </c>
      <c r="B382" s="125" t="s">
        <v>21</v>
      </c>
      <c r="C382" s="125" t="s">
        <v>42</v>
      </c>
      <c r="D382" s="145">
        <v>1663746.8</v>
      </c>
      <c r="E382" s="125" t="s">
        <v>105</v>
      </c>
      <c r="F382" s="125" t="s">
        <v>112</v>
      </c>
      <c r="G382" s="9" t="s">
        <v>91</v>
      </c>
      <c r="H382" s="13">
        <f>SUM(J382:M382)</f>
        <v>2541099.9000000004</v>
      </c>
      <c r="I382" s="13">
        <f>SUM(I383:I394)</f>
        <v>0</v>
      </c>
      <c r="J382" s="13">
        <f>SUM(J383:J394)</f>
        <v>712615.89999999991</v>
      </c>
      <c r="K382" s="13">
        <f>SUM(K383:K394)-K390</f>
        <v>1760645.9000000004</v>
      </c>
      <c r="L382" s="13">
        <f>SUM(L383:L394)-L390</f>
        <v>67838.100000000006</v>
      </c>
      <c r="M382" s="13">
        <f t="shared" ref="M382" si="149">SUM(M383:M394)</f>
        <v>0</v>
      </c>
    </row>
    <row r="383" spans="1:15" ht="15" customHeight="1" x14ac:dyDescent="0.25">
      <c r="A383" s="124"/>
      <c r="B383" s="144"/>
      <c r="C383" s="144"/>
      <c r="D383" s="144"/>
      <c r="E383" s="144"/>
      <c r="F383" s="144"/>
      <c r="G383" s="10" t="s">
        <v>25</v>
      </c>
      <c r="H383" s="13">
        <f>SUM(J383:M383)</f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</row>
    <row r="384" spans="1:15" ht="15" customHeight="1" x14ac:dyDescent="0.25">
      <c r="A384" s="123"/>
      <c r="B384" s="142"/>
      <c r="C384" s="142"/>
      <c r="D384" s="142"/>
      <c r="E384" s="142"/>
      <c r="F384" s="142"/>
      <c r="G384" s="22" t="s">
        <v>29</v>
      </c>
      <c r="H384" s="20">
        <f>SUM(J384:M384)</f>
        <v>0</v>
      </c>
      <c r="I384" s="20">
        <v>0</v>
      </c>
      <c r="J384" s="20">
        <v>0</v>
      </c>
      <c r="K384" s="20">
        <v>0</v>
      </c>
      <c r="L384" s="20">
        <v>0</v>
      </c>
      <c r="M384" s="20">
        <v>0</v>
      </c>
    </row>
    <row r="385" spans="1:19" ht="15" customHeight="1" x14ac:dyDescent="0.25">
      <c r="A385" s="123"/>
      <c r="B385" s="142"/>
      <c r="C385" s="142"/>
      <c r="D385" s="142"/>
      <c r="E385" s="142"/>
      <c r="F385" s="142"/>
      <c r="G385" s="10" t="s">
        <v>11</v>
      </c>
      <c r="H385" s="13">
        <f t="shared" ref="H385:H394" si="150">SUM(J385:M385)</f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0</v>
      </c>
    </row>
    <row r="386" spans="1:19" ht="15" customHeight="1" x14ac:dyDescent="0.25">
      <c r="A386" s="123"/>
      <c r="B386" s="142"/>
      <c r="C386" s="142"/>
      <c r="D386" s="142"/>
      <c r="E386" s="142"/>
      <c r="F386" s="142"/>
      <c r="G386" s="10" t="s">
        <v>36</v>
      </c>
      <c r="H386" s="13">
        <f t="shared" si="150"/>
        <v>0</v>
      </c>
      <c r="I386" s="13">
        <v>0</v>
      </c>
      <c r="J386" s="13">
        <v>0</v>
      </c>
      <c r="K386" s="13">
        <v>0</v>
      </c>
      <c r="L386" s="13">
        <v>0</v>
      </c>
      <c r="M386" s="13">
        <v>0</v>
      </c>
    </row>
    <row r="387" spans="1:19" ht="15" customHeight="1" x14ac:dyDescent="0.25">
      <c r="A387" s="123"/>
      <c r="B387" s="142"/>
      <c r="C387" s="142"/>
      <c r="D387" s="142"/>
      <c r="E387" s="142"/>
      <c r="F387" s="142"/>
      <c r="G387" s="10" t="s">
        <v>37</v>
      </c>
      <c r="H387" s="13">
        <f>SUM(J387:M387)</f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</row>
    <row r="388" spans="1:19" ht="15" customHeight="1" x14ac:dyDescent="0.25">
      <c r="A388" s="123"/>
      <c r="B388" s="142"/>
      <c r="C388" s="142"/>
      <c r="D388" s="142"/>
      <c r="E388" s="142"/>
      <c r="F388" s="142"/>
      <c r="G388" s="10" t="s">
        <v>38</v>
      </c>
      <c r="H388" s="13">
        <f>SUM(J388:M388)</f>
        <v>526916.80000000005</v>
      </c>
      <c r="I388" s="13">
        <v>0</v>
      </c>
      <c r="J388" s="13">
        <v>0</v>
      </c>
      <c r="K388" s="13">
        <v>495301.8</v>
      </c>
      <c r="L388" s="13">
        <v>31615</v>
      </c>
      <c r="M388" s="13">
        <v>0</v>
      </c>
    </row>
    <row r="389" spans="1:19" ht="17.25" customHeight="1" x14ac:dyDescent="0.25">
      <c r="A389" s="123"/>
      <c r="B389" s="142"/>
      <c r="C389" s="142"/>
      <c r="D389" s="142"/>
      <c r="E389" s="142"/>
      <c r="F389" s="142"/>
      <c r="G389" s="10" t="s">
        <v>57</v>
      </c>
      <c r="H389" s="13">
        <f t="shared" si="150"/>
        <v>935620.7</v>
      </c>
      <c r="I389" s="13">
        <v>0</v>
      </c>
      <c r="J389" s="13">
        <v>0</v>
      </c>
      <c r="K389" s="13">
        <f>910183.2</f>
        <v>910183.2</v>
      </c>
      <c r="L389" s="13">
        <f>47317.1-8206.6-13673</f>
        <v>25437.5</v>
      </c>
      <c r="M389" s="13">
        <v>0</v>
      </c>
    </row>
    <row r="390" spans="1:19" ht="56.25" customHeight="1" x14ac:dyDescent="0.25">
      <c r="A390" s="123"/>
      <c r="B390" s="142"/>
      <c r="C390" s="142"/>
      <c r="D390" s="142"/>
      <c r="E390" s="142"/>
      <c r="F390" s="142"/>
      <c r="G390" s="31" t="s">
        <v>103</v>
      </c>
      <c r="H390" s="30">
        <f>SUM(I390:L390)</f>
        <v>321627.19999999995</v>
      </c>
      <c r="I390" s="30">
        <v>0</v>
      </c>
      <c r="J390" s="30">
        <v>0</v>
      </c>
      <c r="K390" s="30">
        <v>302329.59999999998</v>
      </c>
      <c r="L390" s="30">
        <v>19297.599999999999</v>
      </c>
      <c r="M390" s="30">
        <v>0</v>
      </c>
    </row>
    <row r="391" spans="1:19" ht="15" customHeight="1" x14ac:dyDescent="0.25">
      <c r="A391" s="123"/>
      <c r="B391" s="142"/>
      <c r="C391" s="142"/>
      <c r="D391" s="142"/>
      <c r="E391" s="142"/>
      <c r="F391" s="142"/>
      <c r="G391" s="8" t="s">
        <v>58</v>
      </c>
      <c r="H391" s="13">
        <f>SUM(J391:M391)</f>
        <v>974074</v>
      </c>
      <c r="I391" s="13">
        <v>0</v>
      </c>
      <c r="J391" s="13">
        <f>438538.1+274077.8</f>
        <v>712615.89999999991</v>
      </c>
      <c r="K391" s="13">
        <f>598269.3+31822.8-438538.1+60163.4</f>
        <v>251717.40000000011</v>
      </c>
      <c r="L391" s="13">
        <f>38187.4-31822.8+3376.2-0.1</f>
        <v>9740.7000000000025</v>
      </c>
      <c r="M391" s="13">
        <v>0</v>
      </c>
    </row>
    <row r="392" spans="1:19" ht="15" customHeight="1" x14ac:dyDescent="0.25">
      <c r="A392" s="123"/>
      <c r="B392" s="142"/>
      <c r="C392" s="142"/>
      <c r="D392" s="142"/>
      <c r="E392" s="142"/>
      <c r="F392" s="142"/>
      <c r="G392" s="8" t="s">
        <v>60</v>
      </c>
      <c r="H392" s="13">
        <f t="shared" si="150"/>
        <v>104488.4</v>
      </c>
      <c r="I392" s="13">
        <v>0</v>
      </c>
      <c r="J392" s="13">
        <v>0</v>
      </c>
      <c r="K392" s="13">
        <v>103443.5</v>
      </c>
      <c r="L392" s="13">
        <v>1044.9000000000001</v>
      </c>
      <c r="M392" s="13">
        <v>0</v>
      </c>
    </row>
    <row r="393" spans="1:19" ht="15" customHeight="1" x14ac:dyDescent="0.25">
      <c r="A393" s="123"/>
      <c r="B393" s="142"/>
      <c r="C393" s="142"/>
      <c r="D393" s="142"/>
      <c r="E393" s="142"/>
      <c r="F393" s="142"/>
      <c r="G393" s="8" t="s">
        <v>61</v>
      </c>
      <c r="H393" s="13">
        <f t="shared" si="150"/>
        <v>0</v>
      </c>
      <c r="I393" s="13">
        <v>0</v>
      </c>
      <c r="J393" s="13">
        <v>0</v>
      </c>
      <c r="K393" s="13">
        <v>0</v>
      </c>
      <c r="L393" s="13">
        <v>0</v>
      </c>
      <c r="M393" s="13">
        <v>0</v>
      </c>
    </row>
    <row r="394" spans="1:19" ht="15" customHeight="1" x14ac:dyDescent="0.25">
      <c r="A394" s="123"/>
      <c r="B394" s="142"/>
      <c r="C394" s="142"/>
      <c r="D394" s="142"/>
      <c r="E394" s="142"/>
      <c r="F394" s="142"/>
      <c r="G394" s="37" t="s">
        <v>62</v>
      </c>
      <c r="H394" s="38">
        <f t="shared" si="150"/>
        <v>0</v>
      </c>
      <c r="I394" s="38">
        <v>0</v>
      </c>
      <c r="J394" s="38">
        <v>0</v>
      </c>
      <c r="K394" s="38">
        <v>0</v>
      </c>
      <c r="L394" s="38">
        <v>0</v>
      </c>
      <c r="M394" s="38">
        <v>0</v>
      </c>
    </row>
    <row r="395" spans="1:19" ht="15" customHeight="1" x14ac:dyDescent="0.25">
      <c r="A395" s="124"/>
      <c r="B395" s="144"/>
      <c r="C395" s="144"/>
      <c r="D395" s="144"/>
      <c r="E395" s="144"/>
      <c r="F395" s="144"/>
      <c r="G395" s="10" t="s">
        <v>115</v>
      </c>
      <c r="H395" s="13">
        <f t="shared" ref="H395" si="151">SUM(J395:M395)</f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</row>
    <row r="396" spans="1:19" ht="96.4" customHeight="1" x14ac:dyDescent="0.25">
      <c r="A396" s="67" t="s">
        <v>110</v>
      </c>
      <c r="B396" s="85" t="s">
        <v>49</v>
      </c>
      <c r="C396" s="85">
        <v>1500</v>
      </c>
      <c r="D396" s="106">
        <f>110+119.1</f>
        <v>229.1</v>
      </c>
      <c r="E396" s="85" t="s">
        <v>105</v>
      </c>
      <c r="F396" s="85" t="s">
        <v>111</v>
      </c>
      <c r="G396" s="9" t="s">
        <v>92</v>
      </c>
      <c r="H396" s="13">
        <f>SUM(J396:M396)</f>
        <v>229.2</v>
      </c>
      <c r="I396" s="13">
        <f>SUM(K396:N396)</f>
        <v>229.2</v>
      </c>
      <c r="J396" s="13">
        <f>J410</f>
        <v>0</v>
      </c>
      <c r="K396" s="13">
        <f>K410</f>
        <v>0</v>
      </c>
      <c r="L396" s="13">
        <f>L403+L404</f>
        <v>229.2</v>
      </c>
      <c r="M396" s="13">
        <f t="shared" ref="M396" si="152">M410</f>
        <v>0</v>
      </c>
      <c r="N396" s="39"/>
      <c r="O396" s="39"/>
      <c r="P396" s="39"/>
      <c r="Q396" s="39"/>
      <c r="R396" s="39"/>
      <c r="S396" s="40"/>
    </row>
    <row r="397" spans="1:19" ht="15" customHeight="1" x14ac:dyDescent="0.25">
      <c r="A397" s="41"/>
      <c r="B397" s="95"/>
      <c r="C397" s="95"/>
      <c r="D397" s="95"/>
      <c r="E397" s="95"/>
      <c r="F397" s="95"/>
      <c r="G397" s="10" t="s">
        <v>25</v>
      </c>
      <c r="H397" s="13">
        <f>H411</f>
        <v>0</v>
      </c>
      <c r="I397" s="13">
        <f t="shared" ref="I397" si="153">I411</f>
        <v>0</v>
      </c>
      <c r="J397" s="13">
        <f>J411</f>
        <v>0</v>
      </c>
      <c r="K397" s="13">
        <f t="shared" ref="K397:M397" si="154">K411</f>
        <v>0</v>
      </c>
      <c r="L397" s="13">
        <f t="shared" si="154"/>
        <v>0</v>
      </c>
      <c r="M397" s="13">
        <f t="shared" si="154"/>
        <v>0</v>
      </c>
      <c r="N397" s="19"/>
      <c r="O397" s="19"/>
      <c r="P397" s="19"/>
      <c r="Q397" s="19"/>
      <c r="R397" s="19"/>
      <c r="S397" s="35"/>
    </row>
    <row r="398" spans="1:19" ht="15" customHeight="1" x14ac:dyDescent="0.25">
      <c r="A398" s="41"/>
      <c r="B398" s="96"/>
      <c r="C398" s="96"/>
      <c r="D398" s="96"/>
      <c r="E398" s="96"/>
      <c r="F398" s="96"/>
      <c r="G398" s="22" t="s">
        <v>29</v>
      </c>
      <c r="H398" s="20">
        <f t="shared" ref="H398:M399" si="155">H412</f>
        <v>0</v>
      </c>
      <c r="I398" s="20">
        <f t="shared" si="155"/>
        <v>0</v>
      </c>
      <c r="J398" s="20">
        <f t="shared" si="155"/>
        <v>0</v>
      </c>
      <c r="K398" s="20">
        <f t="shared" si="155"/>
        <v>0</v>
      </c>
      <c r="L398" s="20">
        <f t="shared" si="155"/>
        <v>0</v>
      </c>
      <c r="M398" s="20">
        <f t="shared" si="155"/>
        <v>0</v>
      </c>
    </row>
    <row r="399" spans="1:19" ht="15" customHeight="1" x14ac:dyDescent="0.25">
      <c r="A399" s="41"/>
      <c r="B399" s="161"/>
      <c r="C399" s="161"/>
      <c r="D399" s="161"/>
      <c r="E399" s="161"/>
      <c r="F399" s="161"/>
      <c r="G399" s="10" t="s">
        <v>11</v>
      </c>
      <c r="H399" s="20">
        <f>H413</f>
        <v>0</v>
      </c>
      <c r="I399" s="20">
        <f t="shared" si="155"/>
        <v>0</v>
      </c>
      <c r="J399" s="20">
        <f t="shared" si="155"/>
        <v>0</v>
      </c>
      <c r="K399" s="20">
        <f t="shared" si="155"/>
        <v>0</v>
      </c>
      <c r="L399" s="20">
        <f t="shared" si="155"/>
        <v>0</v>
      </c>
      <c r="M399" s="20">
        <f t="shared" si="155"/>
        <v>0</v>
      </c>
    </row>
    <row r="400" spans="1:19" ht="15" customHeight="1" x14ac:dyDescent="0.25">
      <c r="A400" s="41"/>
      <c r="B400" s="161"/>
      <c r="C400" s="161"/>
      <c r="D400" s="161"/>
      <c r="E400" s="161"/>
      <c r="F400" s="161"/>
      <c r="G400" s="10" t="s">
        <v>36</v>
      </c>
      <c r="H400" s="13">
        <f t="shared" ref="H400:M401" si="156">H414</f>
        <v>0</v>
      </c>
      <c r="I400" s="13">
        <f t="shared" si="156"/>
        <v>0</v>
      </c>
      <c r="J400" s="13">
        <f t="shared" si="156"/>
        <v>0</v>
      </c>
      <c r="K400" s="13">
        <f t="shared" si="156"/>
        <v>0</v>
      </c>
      <c r="L400" s="13">
        <f t="shared" si="156"/>
        <v>0</v>
      </c>
      <c r="M400" s="13">
        <f t="shared" si="156"/>
        <v>0</v>
      </c>
    </row>
    <row r="401" spans="1:19" ht="15" customHeight="1" x14ac:dyDescent="0.25">
      <c r="A401" s="41"/>
      <c r="B401" s="161"/>
      <c r="C401" s="161"/>
      <c r="D401" s="161"/>
      <c r="E401" s="161"/>
      <c r="F401" s="161"/>
      <c r="G401" s="10" t="s">
        <v>37</v>
      </c>
      <c r="H401" s="13">
        <f t="shared" si="156"/>
        <v>0</v>
      </c>
      <c r="I401" s="13">
        <f>I415</f>
        <v>0</v>
      </c>
      <c r="J401" s="13">
        <f t="shared" si="156"/>
        <v>0</v>
      </c>
      <c r="K401" s="13">
        <f t="shared" si="156"/>
        <v>0</v>
      </c>
      <c r="L401" s="13">
        <f t="shared" si="156"/>
        <v>0</v>
      </c>
      <c r="M401" s="13">
        <f t="shared" si="156"/>
        <v>0</v>
      </c>
    </row>
    <row r="402" spans="1:19" ht="15" customHeight="1" x14ac:dyDescent="0.25">
      <c r="A402" s="41"/>
      <c r="B402" s="161"/>
      <c r="C402" s="161"/>
      <c r="D402" s="161"/>
      <c r="E402" s="161"/>
      <c r="F402" s="161"/>
      <c r="G402" s="10" t="s">
        <v>38</v>
      </c>
      <c r="H402" s="13">
        <f>H416</f>
        <v>0</v>
      </c>
      <c r="I402" s="13">
        <f t="shared" ref="I402:M403" si="157">I416</f>
        <v>0</v>
      </c>
      <c r="J402" s="13">
        <f t="shared" si="157"/>
        <v>0</v>
      </c>
      <c r="K402" s="13">
        <f t="shared" si="157"/>
        <v>0</v>
      </c>
      <c r="L402" s="13">
        <f t="shared" si="157"/>
        <v>0</v>
      </c>
      <c r="M402" s="13">
        <f t="shared" si="157"/>
        <v>0</v>
      </c>
    </row>
    <row r="403" spans="1:19" ht="18.399999999999999" customHeight="1" x14ac:dyDescent="0.25">
      <c r="A403" s="41"/>
      <c r="B403" s="161"/>
      <c r="C403" s="161"/>
      <c r="D403" s="161"/>
      <c r="E403" s="161"/>
      <c r="F403" s="161"/>
      <c r="G403" s="10" t="s">
        <v>57</v>
      </c>
      <c r="H403" s="13">
        <f>L403</f>
        <v>110</v>
      </c>
      <c r="I403" s="13">
        <v>110</v>
      </c>
      <c r="J403" s="13">
        <f t="shared" si="157"/>
        <v>0</v>
      </c>
      <c r="K403" s="13">
        <f t="shared" si="157"/>
        <v>0</v>
      </c>
      <c r="L403" s="13">
        <v>110</v>
      </c>
      <c r="M403" s="13">
        <f t="shared" si="157"/>
        <v>0</v>
      </c>
    </row>
    <row r="404" spans="1:19" x14ac:dyDescent="0.25">
      <c r="A404" s="41"/>
      <c r="B404" s="161"/>
      <c r="C404" s="161"/>
      <c r="D404" s="161"/>
      <c r="E404" s="161"/>
      <c r="F404" s="161"/>
      <c r="G404" s="10" t="s">
        <v>58</v>
      </c>
      <c r="H404" s="13">
        <f>L404</f>
        <v>119.19999999999999</v>
      </c>
      <c r="I404" s="13">
        <f>119.1+0.1</f>
        <v>119.19999999999999</v>
      </c>
      <c r="J404" s="13">
        <v>0</v>
      </c>
      <c r="K404" s="13">
        <v>0</v>
      </c>
      <c r="L404" s="13">
        <f>119.1+0.1</f>
        <v>119.19999999999999</v>
      </c>
      <c r="M404" s="13">
        <f t="shared" ref="M404:M405" si="158">M418</f>
        <v>0</v>
      </c>
    </row>
    <row r="405" spans="1:19" x14ac:dyDescent="0.25">
      <c r="A405" s="41"/>
      <c r="B405" s="161"/>
      <c r="C405" s="161"/>
      <c r="D405" s="161"/>
      <c r="E405" s="161"/>
      <c r="F405" s="161"/>
      <c r="G405" s="10" t="s">
        <v>60</v>
      </c>
      <c r="H405" s="13">
        <v>0</v>
      </c>
      <c r="I405" s="13">
        <v>0</v>
      </c>
      <c r="J405" s="13">
        <v>0</v>
      </c>
      <c r="K405" s="13">
        <v>0</v>
      </c>
      <c r="L405" s="13">
        <v>0</v>
      </c>
      <c r="M405" s="13">
        <f t="shared" si="158"/>
        <v>0</v>
      </c>
    </row>
    <row r="406" spans="1:19" x14ac:dyDescent="0.25">
      <c r="A406" s="41"/>
      <c r="B406" s="161"/>
      <c r="C406" s="161"/>
      <c r="D406" s="161"/>
      <c r="E406" s="161"/>
      <c r="F406" s="161"/>
      <c r="G406" s="10" t="s">
        <v>61</v>
      </c>
      <c r="H406" s="13">
        <v>0</v>
      </c>
      <c r="I406" s="13">
        <f t="shared" ref="I406:M406" si="159">I420</f>
        <v>0</v>
      </c>
      <c r="J406" s="13">
        <v>0</v>
      </c>
      <c r="K406" s="13">
        <v>0</v>
      </c>
      <c r="L406" s="13">
        <v>0</v>
      </c>
      <c r="M406" s="13">
        <f t="shared" si="159"/>
        <v>0</v>
      </c>
    </row>
    <row r="407" spans="1:19" x14ac:dyDescent="0.25">
      <c r="A407" s="41"/>
      <c r="B407" s="161"/>
      <c r="C407" s="161"/>
      <c r="D407" s="161"/>
      <c r="E407" s="161"/>
      <c r="F407" s="161"/>
      <c r="G407" s="10" t="s">
        <v>62</v>
      </c>
      <c r="H407" s="13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f t="shared" ref="M407:M408" si="160">M422</f>
        <v>0</v>
      </c>
    </row>
    <row r="408" spans="1:19" x14ac:dyDescent="0.25">
      <c r="A408" s="41"/>
      <c r="B408" s="96"/>
      <c r="C408" s="96"/>
      <c r="D408" s="96"/>
      <c r="E408" s="96"/>
      <c r="F408" s="96"/>
      <c r="G408" s="10" t="s">
        <v>115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f t="shared" si="160"/>
        <v>0</v>
      </c>
    </row>
    <row r="409" spans="1:19" ht="119.25" customHeight="1" x14ac:dyDescent="0.25">
      <c r="A409" s="44" t="s">
        <v>124</v>
      </c>
      <c r="B409" s="91"/>
      <c r="C409" s="91"/>
      <c r="D409" s="92"/>
      <c r="E409" s="91"/>
      <c r="F409" s="85"/>
      <c r="G409" s="9" t="s">
        <v>92</v>
      </c>
      <c r="H409" s="13">
        <f>SUM(H410:H421)</f>
        <v>2086554.23</v>
      </c>
      <c r="I409" s="13">
        <f>SUM(I410:I421)</f>
        <v>42363.4</v>
      </c>
      <c r="J409" s="13">
        <f t="shared" ref="J409:M409" si="161">SUM(J410:J421)</f>
        <v>786024.20000000007</v>
      </c>
      <c r="K409" s="13">
        <f t="shared" si="161"/>
        <v>1207378.3999999999</v>
      </c>
      <c r="L409" s="13">
        <f t="shared" si="161"/>
        <v>93151.63</v>
      </c>
      <c r="M409" s="13">
        <f t="shared" si="161"/>
        <v>0</v>
      </c>
      <c r="N409" s="39"/>
      <c r="O409" s="39"/>
      <c r="P409" s="39"/>
      <c r="Q409" s="39"/>
      <c r="R409" s="39"/>
      <c r="S409" s="40"/>
    </row>
    <row r="410" spans="1:19" ht="15" customHeight="1" x14ac:dyDescent="0.25">
      <c r="A410" s="45"/>
      <c r="B410" s="86"/>
      <c r="C410" s="86"/>
      <c r="D410" s="86"/>
      <c r="E410" s="86"/>
      <c r="F410" s="95"/>
      <c r="G410" s="10" t="s">
        <v>25</v>
      </c>
      <c r="H410" s="13">
        <f>H424</f>
        <v>0</v>
      </c>
      <c r="I410" s="13">
        <f t="shared" ref="I410" si="162">I424</f>
        <v>0</v>
      </c>
      <c r="J410" s="13">
        <f>J424</f>
        <v>0</v>
      </c>
      <c r="K410" s="13">
        <f t="shared" ref="K410:M410" si="163">K424</f>
        <v>0</v>
      </c>
      <c r="L410" s="13">
        <f t="shared" si="163"/>
        <v>0</v>
      </c>
      <c r="M410" s="13">
        <f t="shared" si="163"/>
        <v>0</v>
      </c>
      <c r="N410" s="19"/>
      <c r="O410" s="19"/>
      <c r="P410" s="19"/>
      <c r="Q410" s="19"/>
      <c r="R410" s="19"/>
      <c r="S410" s="35"/>
    </row>
    <row r="411" spans="1:19" ht="15" customHeight="1" x14ac:dyDescent="0.25">
      <c r="A411" s="45"/>
      <c r="B411" s="81"/>
      <c r="C411" s="81"/>
      <c r="D411" s="81"/>
      <c r="E411" s="81"/>
      <c r="F411" s="96"/>
      <c r="G411" s="22" t="s">
        <v>29</v>
      </c>
      <c r="H411" s="20">
        <f t="shared" ref="H411:M411" si="164">H425</f>
        <v>0</v>
      </c>
      <c r="I411" s="20">
        <f t="shared" si="164"/>
        <v>0</v>
      </c>
      <c r="J411" s="20">
        <f t="shared" si="164"/>
        <v>0</v>
      </c>
      <c r="K411" s="20">
        <f t="shared" si="164"/>
        <v>0</v>
      </c>
      <c r="L411" s="20">
        <f t="shared" si="164"/>
        <v>0</v>
      </c>
      <c r="M411" s="20">
        <f t="shared" si="164"/>
        <v>0</v>
      </c>
    </row>
    <row r="412" spans="1:19" ht="15" customHeight="1" x14ac:dyDescent="0.25">
      <c r="A412" s="45"/>
      <c r="B412" s="81"/>
      <c r="C412" s="81"/>
      <c r="D412" s="81"/>
      <c r="E412" s="81"/>
      <c r="F412" s="97"/>
      <c r="G412" s="10" t="s">
        <v>11</v>
      </c>
      <c r="H412" s="20">
        <f>H426</f>
        <v>0</v>
      </c>
      <c r="I412" s="20">
        <f t="shared" ref="I412:M412" si="165">I426</f>
        <v>0</v>
      </c>
      <c r="J412" s="20">
        <f t="shared" si="165"/>
        <v>0</v>
      </c>
      <c r="K412" s="20">
        <f t="shared" si="165"/>
        <v>0</v>
      </c>
      <c r="L412" s="20">
        <f t="shared" si="165"/>
        <v>0</v>
      </c>
      <c r="M412" s="20">
        <f t="shared" si="165"/>
        <v>0</v>
      </c>
    </row>
    <row r="413" spans="1:19" ht="15" customHeight="1" x14ac:dyDescent="0.25">
      <c r="A413" s="45"/>
      <c r="B413" s="81"/>
      <c r="C413" s="81"/>
      <c r="D413" s="81"/>
      <c r="E413" s="81"/>
      <c r="F413" s="97"/>
      <c r="G413" s="10" t="s">
        <v>36</v>
      </c>
      <c r="H413" s="13">
        <f t="shared" ref="H413:M413" si="166">H427</f>
        <v>0</v>
      </c>
      <c r="I413" s="13">
        <f t="shared" si="166"/>
        <v>0</v>
      </c>
      <c r="J413" s="13">
        <f t="shared" si="166"/>
        <v>0</v>
      </c>
      <c r="K413" s="13">
        <f t="shared" si="166"/>
        <v>0</v>
      </c>
      <c r="L413" s="13">
        <f t="shared" si="166"/>
        <v>0</v>
      </c>
      <c r="M413" s="13">
        <f t="shared" si="166"/>
        <v>0</v>
      </c>
    </row>
    <row r="414" spans="1:19" ht="15" customHeight="1" x14ac:dyDescent="0.25">
      <c r="A414" s="45"/>
      <c r="B414" s="81"/>
      <c r="C414" s="81"/>
      <c r="D414" s="81"/>
      <c r="E414" s="81"/>
      <c r="F414" s="97"/>
      <c r="G414" s="10" t="s">
        <v>37</v>
      </c>
      <c r="H414" s="13">
        <f t="shared" ref="H414" si="167">H428</f>
        <v>0</v>
      </c>
      <c r="I414" s="13">
        <f>I428</f>
        <v>0</v>
      </c>
      <c r="J414" s="13">
        <f t="shared" ref="J414:M414" si="168">J428</f>
        <v>0</v>
      </c>
      <c r="K414" s="13">
        <f t="shared" si="168"/>
        <v>0</v>
      </c>
      <c r="L414" s="13">
        <f t="shared" si="168"/>
        <v>0</v>
      </c>
      <c r="M414" s="13">
        <f t="shared" si="168"/>
        <v>0</v>
      </c>
    </row>
    <row r="415" spans="1:19" ht="15" customHeight="1" x14ac:dyDescent="0.25">
      <c r="A415" s="45"/>
      <c r="B415" s="81"/>
      <c r="C415" s="81"/>
      <c r="D415" s="81"/>
      <c r="E415" s="81"/>
      <c r="F415" s="97"/>
      <c r="G415" s="10" t="s">
        <v>38</v>
      </c>
      <c r="H415" s="13">
        <f>H429</f>
        <v>0</v>
      </c>
      <c r="I415" s="13">
        <f t="shared" ref="I415:M415" si="169">I429</f>
        <v>0</v>
      </c>
      <c r="J415" s="13">
        <f t="shared" si="169"/>
        <v>0</v>
      </c>
      <c r="K415" s="13">
        <f t="shared" si="169"/>
        <v>0</v>
      </c>
      <c r="L415" s="13">
        <f t="shared" si="169"/>
        <v>0</v>
      </c>
      <c r="M415" s="13">
        <f t="shared" si="169"/>
        <v>0</v>
      </c>
    </row>
    <row r="416" spans="1:19" ht="18.399999999999999" customHeight="1" x14ac:dyDescent="0.25">
      <c r="A416" s="45"/>
      <c r="B416" s="81"/>
      <c r="C416" s="81"/>
      <c r="D416" s="81"/>
      <c r="E416" s="81"/>
      <c r="F416" s="97"/>
      <c r="G416" s="10" t="s">
        <v>57</v>
      </c>
      <c r="H416" s="13">
        <f>L416</f>
        <v>0</v>
      </c>
      <c r="I416" s="13">
        <v>0</v>
      </c>
      <c r="J416" s="13">
        <f t="shared" ref="J416:K416" si="170">J430</f>
        <v>0</v>
      </c>
      <c r="K416" s="13">
        <f t="shared" si="170"/>
        <v>0</v>
      </c>
      <c r="L416" s="13">
        <v>0</v>
      </c>
      <c r="M416" s="13">
        <f t="shared" ref="M416" si="171">M430</f>
        <v>0</v>
      </c>
    </row>
    <row r="417" spans="1:19" ht="14.45" customHeight="1" x14ac:dyDescent="0.25">
      <c r="A417" s="45"/>
      <c r="B417" s="81"/>
      <c r="C417" s="81"/>
      <c r="D417" s="81"/>
      <c r="E417" s="81"/>
      <c r="F417" s="97"/>
      <c r="G417" s="10" t="s">
        <v>58</v>
      </c>
      <c r="H417" s="13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f t="shared" ref="M417:M419" si="172">M431</f>
        <v>0</v>
      </c>
    </row>
    <row r="418" spans="1:19" ht="14.45" customHeight="1" x14ac:dyDescent="0.25">
      <c r="A418" s="46"/>
      <c r="B418" s="77"/>
      <c r="C418" s="77"/>
      <c r="D418" s="77"/>
      <c r="E418" s="77"/>
      <c r="F418" s="66"/>
      <c r="G418" s="10" t="s">
        <v>60</v>
      </c>
      <c r="H418" s="13">
        <f>J418+K418+L418</f>
        <v>109417.2</v>
      </c>
      <c r="I418" s="13">
        <v>42363.4</v>
      </c>
      <c r="J418" s="13">
        <v>105073.3</v>
      </c>
      <c r="K418" s="13">
        <v>3249.7</v>
      </c>
      <c r="L418" s="13">
        <v>1094.2</v>
      </c>
      <c r="M418" s="13">
        <f t="shared" si="172"/>
        <v>0</v>
      </c>
    </row>
    <row r="419" spans="1:19" ht="14.45" customHeight="1" x14ac:dyDescent="0.25">
      <c r="A419" s="45"/>
      <c r="B419" s="81"/>
      <c r="C419" s="81"/>
      <c r="D419" s="81"/>
      <c r="E419" s="81"/>
      <c r="F419" s="97"/>
      <c r="G419" s="22" t="s">
        <v>61</v>
      </c>
      <c r="H419" s="20">
        <f>J419+K419+L419</f>
        <v>709102.20000000007</v>
      </c>
      <c r="I419" s="20">
        <f t="shared" ref="I419" si="173">I433</f>
        <v>0</v>
      </c>
      <c r="J419" s="20">
        <v>680950.9</v>
      </c>
      <c r="K419" s="20">
        <v>21060.3</v>
      </c>
      <c r="L419" s="20">
        <v>7091</v>
      </c>
      <c r="M419" s="20">
        <f t="shared" si="172"/>
        <v>0</v>
      </c>
    </row>
    <row r="420" spans="1:19" ht="14.45" customHeight="1" x14ac:dyDescent="0.25">
      <c r="A420" s="45"/>
      <c r="B420" s="81"/>
      <c r="C420" s="81"/>
      <c r="D420" s="81"/>
      <c r="E420" s="81"/>
      <c r="F420" s="97"/>
      <c r="G420" s="10" t="s">
        <v>62</v>
      </c>
      <c r="H420" s="13">
        <f>H433</f>
        <v>634172.09</v>
      </c>
      <c r="I420" s="13">
        <f t="shared" ref="I420:M420" si="174">I435</f>
        <v>0</v>
      </c>
      <c r="J420" s="13">
        <f>J433</f>
        <v>0</v>
      </c>
      <c r="K420" s="13">
        <f>K433</f>
        <v>592391.1</v>
      </c>
      <c r="L420" s="13">
        <f>L433</f>
        <v>41780.99</v>
      </c>
      <c r="M420" s="13">
        <f t="shared" si="174"/>
        <v>0</v>
      </c>
    </row>
    <row r="421" spans="1:19" x14ac:dyDescent="0.25">
      <c r="A421" s="45"/>
      <c r="B421" s="81"/>
      <c r="C421" s="81"/>
      <c r="D421" s="81"/>
      <c r="E421" s="81"/>
      <c r="F421" s="136"/>
      <c r="G421" s="10" t="s">
        <v>115</v>
      </c>
      <c r="H421" s="13">
        <f>H434</f>
        <v>633862.74</v>
      </c>
      <c r="I421" s="13">
        <f>I434</f>
        <v>0</v>
      </c>
      <c r="J421" s="13">
        <f t="shared" ref="J421:M421" si="175">J434</f>
        <v>0</v>
      </c>
      <c r="K421" s="13">
        <f t="shared" si="175"/>
        <v>590677.30000000005</v>
      </c>
      <c r="L421" s="13">
        <f t="shared" si="175"/>
        <v>43185.440000000002</v>
      </c>
      <c r="M421" s="13">
        <f t="shared" si="175"/>
        <v>0</v>
      </c>
    </row>
    <row r="422" spans="1:19" ht="119.25" customHeight="1" x14ac:dyDescent="0.25">
      <c r="A422" s="44" t="s">
        <v>109</v>
      </c>
      <c r="B422" s="132" t="s">
        <v>121</v>
      </c>
      <c r="C422" s="149">
        <v>1200</v>
      </c>
      <c r="D422" s="133">
        <v>3726048.7</v>
      </c>
      <c r="E422" s="132" t="s">
        <v>120</v>
      </c>
      <c r="F422" s="125" t="s">
        <v>119</v>
      </c>
      <c r="G422" s="9" t="s">
        <v>92</v>
      </c>
      <c r="H422" s="13">
        <f>SUM(H423:H434)</f>
        <v>2086554.23</v>
      </c>
      <c r="I422" s="13">
        <f>SUM(I423:I434)</f>
        <v>42363.4</v>
      </c>
      <c r="J422" s="13">
        <f t="shared" ref="J422:M422" si="176">SUM(J423:J434)</f>
        <v>786024.20000000007</v>
      </c>
      <c r="K422" s="13">
        <f t="shared" si="176"/>
        <v>1207378.3999999999</v>
      </c>
      <c r="L422" s="13">
        <f t="shared" si="176"/>
        <v>93151.63</v>
      </c>
      <c r="M422" s="13">
        <f t="shared" si="176"/>
        <v>0</v>
      </c>
      <c r="N422" s="39"/>
      <c r="O422" s="39"/>
      <c r="P422" s="39"/>
      <c r="Q422" s="39"/>
      <c r="R422" s="39"/>
      <c r="S422" s="40"/>
    </row>
    <row r="423" spans="1:19" ht="15" customHeight="1" x14ac:dyDescent="0.25">
      <c r="A423" s="45"/>
      <c r="B423" s="127"/>
      <c r="C423" s="127"/>
      <c r="D423" s="127"/>
      <c r="E423" s="127"/>
      <c r="F423" s="135"/>
      <c r="G423" s="10" t="s">
        <v>25</v>
      </c>
      <c r="H423" s="13">
        <f>H437</f>
        <v>0</v>
      </c>
      <c r="I423" s="13">
        <f t="shared" ref="I423" si="177">I437</f>
        <v>0</v>
      </c>
      <c r="J423" s="13">
        <f>J437</f>
        <v>0</v>
      </c>
      <c r="K423" s="13">
        <f t="shared" ref="K423:M423" si="178">K437</f>
        <v>0</v>
      </c>
      <c r="L423" s="13">
        <f t="shared" si="178"/>
        <v>0</v>
      </c>
      <c r="M423" s="13">
        <f t="shared" si="178"/>
        <v>0</v>
      </c>
      <c r="N423" s="19"/>
      <c r="O423" s="19"/>
      <c r="P423" s="19"/>
      <c r="Q423" s="19"/>
      <c r="R423" s="19"/>
      <c r="S423" s="35"/>
    </row>
    <row r="424" spans="1:19" ht="15" customHeight="1" x14ac:dyDescent="0.25">
      <c r="A424" s="45"/>
      <c r="B424" s="81"/>
      <c r="C424" s="81"/>
      <c r="D424" s="81"/>
      <c r="E424" s="81"/>
      <c r="F424" s="136"/>
      <c r="G424" s="22" t="s">
        <v>29</v>
      </c>
      <c r="H424" s="20">
        <v>0</v>
      </c>
      <c r="I424" s="20">
        <v>0</v>
      </c>
      <c r="J424" s="20">
        <v>0</v>
      </c>
      <c r="K424" s="20">
        <v>0</v>
      </c>
      <c r="L424" s="20">
        <v>0</v>
      </c>
      <c r="M424" s="20">
        <f t="shared" ref="M424" si="179">M438</f>
        <v>0</v>
      </c>
    </row>
    <row r="425" spans="1:19" ht="15" customHeight="1" x14ac:dyDescent="0.25">
      <c r="A425" s="45"/>
      <c r="B425" s="81"/>
      <c r="C425" s="81"/>
      <c r="D425" s="81"/>
      <c r="E425" s="81"/>
      <c r="F425" s="136"/>
      <c r="G425" s="10" t="s">
        <v>11</v>
      </c>
      <c r="H425" s="20">
        <f>H439</f>
        <v>0</v>
      </c>
      <c r="I425" s="20">
        <f t="shared" ref="I425:M425" si="180">I439</f>
        <v>0</v>
      </c>
      <c r="J425" s="20">
        <f t="shared" si="180"/>
        <v>0</v>
      </c>
      <c r="K425" s="20">
        <f t="shared" si="180"/>
        <v>0</v>
      </c>
      <c r="L425" s="20">
        <f t="shared" si="180"/>
        <v>0</v>
      </c>
      <c r="M425" s="20">
        <f t="shared" si="180"/>
        <v>0</v>
      </c>
    </row>
    <row r="426" spans="1:19" ht="15" customHeight="1" x14ac:dyDescent="0.25">
      <c r="A426" s="45"/>
      <c r="B426" s="81"/>
      <c r="C426" s="81"/>
      <c r="D426" s="81"/>
      <c r="E426" s="81"/>
      <c r="F426" s="136"/>
      <c r="G426" s="10" t="s">
        <v>36</v>
      </c>
      <c r="H426" s="13">
        <f t="shared" ref="H426:M427" si="181">H440</f>
        <v>0</v>
      </c>
      <c r="I426" s="13">
        <f t="shared" si="181"/>
        <v>0</v>
      </c>
      <c r="J426" s="13">
        <f t="shared" si="181"/>
        <v>0</v>
      </c>
      <c r="K426" s="13">
        <f t="shared" si="181"/>
        <v>0</v>
      </c>
      <c r="L426" s="13">
        <f t="shared" si="181"/>
        <v>0</v>
      </c>
      <c r="M426" s="13">
        <f t="shared" si="181"/>
        <v>0</v>
      </c>
    </row>
    <row r="427" spans="1:19" ht="15" customHeight="1" x14ac:dyDescent="0.25">
      <c r="A427" s="45"/>
      <c r="B427" s="81"/>
      <c r="C427" s="81"/>
      <c r="D427" s="81"/>
      <c r="E427" s="81"/>
      <c r="F427" s="136"/>
      <c r="G427" s="22" t="s">
        <v>37</v>
      </c>
      <c r="H427" s="20">
        <f t="shared" si="181"/>
        <v>0</v>
      </c>
      <c r="I427" s="20">
        <f>I441</f>
        <v>0</v>
      </c>
      <c r="J427" s="20">
        <f t="shared" ref="J427:M427" si="182">J441</f>
        <v>0</v>
      </c>
      <c r="K427" s="20">
        <f t="shared" si="182"/>
        <v>0</v>
      </c>
      <c r="L427" s="20">
        <f t="shared" si="182"/>
        <v>0</v>
      </c>
      <c r="M427" s="20">
        <f t="shared" si="182"/>
        <v>0</v>
      </c>
    </row>
    <row r="428" spans="1:19" ht="15" customHeight="1" x14ac:dyDescent="0.25">
      <c r="A428" s="45"/>
      <c r="B428" s="81"/>
      <c r="C428" s="81"/>
      <c r="D428" s="81"/>
      <c r="E428" s="81"/>
      <c r="F428" s="136"/>
      <c r="G428" s="10" t="s">
        <v>38</v>
      </c>
      <c r="H428" s="13">
        <f>H442</f>
        <v>0</v>
      </c>
      <c r="I428" s="13">
        <f t="shared" ref="I428:M429" si="183">I442</f>
        <v>0</v>
      </c>
      <c r="J428" s="13">
        <f t="shared" si="183"/>
        <v>0</v>
      </c>
      <c r="K428" s="13">
        <f t="shared" si="183"/>
        <v>0</v>
      </c>
      <c r="L428" s="13">
        <f t="shared" si="183"/>
        <v>0</v>
      </c>
      <c r="M428" s="13">
        <f t="shared" si="183"/>
        <v>0</v>
      </c>
    </row>
    <row r="429" spans="1:19" ht="18.399999999999999" customHeight="1" x14ac:dyDescent="0.25">
      <c r="A429" s="45"/>
      <c r="B429" s="81"/>
      <c r="C429" s="81"/>
      <c r="D429" s="81"/>
      <c r="E429" s="81"/>
      <c r="F429" s="136"/>
      <c r="G429" s="10" t="s">
        <v>57</v>
      </c>
      <c r="H429" s="13">
        <f>L429</f>
        <v>0</v>
      </c>
      <c r="I429" s="13">
        <v>0</v>
      </c>
      <c r="J429" s="13">
        <f t="shared" ref="J429:K429" si="184">J443</f>
        <v>0</v>
      </c>
      <c r="K429" s="13">
        <f t="shared" si="184"/>
        <v>0</v>
      </c>
      <c r="L429" s="13">
        <v>0</v>
      </c>
      <c r="M429" s="13">
        <f t="shared" si="183"/>
        <v>0</v>
      </c>
    </row>
    <row r="430" spans="1:19" x14ac:dyDescent="0.25">
      <c r="A430" s="45"/>
      <c r="B430" s="81"/>
      <c r="C430" s="81"/>
      <c r="D430" s="81"/>
      <c r="E430" s="81"/>
      <c r="F430" s="136"/>
      <c r="G430" s="10" t="s">
        <v>58</v>
      </c>
      <c r="H430" s="13">
        <f t="shared" ref="H430:M430" si="185">H444</f>
        <v>0</v>
      </c>
      <c r="I430" s="13">
        <f t="shared" si="185"/>
        <v>0</v>
      </c>
      <c r="J430" s="13">
        <f t="shared" si="185"/>
        <v>0</v>
      </c>
      <c r="K430" s="13">
        <f t="shared" si="185"/>
        <v>0</v>
      </c>
      <c r="L430" s="13">
        <f t="shared" si="185"/>
        <v>0</v>
      </c>
      <c r="M430" s="13">
        <f t="shared" si="185"/>
        <v>0</v>
      </c>
    </row>
    <row r="431" spans="1:19" x14ac:dyDescent="0.25">
      <c r="A431" s="45"/>
      <c r="B431" s="81"/>
      <c r="C431" s="81"/>
      <c r="D431" s="81"/>
      <c r="E431" s="81"/>
      <c r="F431" s="136"/>
      <c r="G431" s="10" t="s">
        <v>60</v>
      </c>
      <c r="H431" s="13">
        <f>J431+K431+L431</f>
        <v>109417.2</v>
      </c>
      <c r="I431" s="13">
        <v>42363.4</v>
      </c>
      <c r="J431" s="13">
        <v>105073.3</v>
      </c>
      <c r="K431" s="13">
        <v>3249.7</v>
      </c>
      <c r="L431" s="13">
        <v>1094.2</v>
      </c>
      <c r="M431" s="13">
        <f t="shared" ref="M431" si="186">M445</f>
        <v>0</v>
      </c>
    </row>
    <row r="432" spans="1:19" x14ac:dyDescent="0.25">
      <c r="A432" s="45"/>
      <c r="B432" s="81"/>
      <c r="C432" s="81"/>
      <c r="D432" s="81"/>
      <c r="E432" s="81"/>
      <c r="F432" s="136"/>
      <c r="G432" s="10" t="s">
        <v>61</v>
      </c>
      <c r="H432" s="13">
        <f>J432+K432+L432</f>
        <v>709102.20000000007</v>
      </c>
      <c r="I432" s="13">
        <f t="shared" ref="I432" si="187">I446</f>
        <v>0</v>
      </c>
      <c r="J432" s="13">
        <v>680950.9</v>
      </c>
      <c r="K432" s="13">
        <v>21060.3</v>
      </c>
      <c r="L432" s="13">
        <v>7091</v>
      </c>
      <c r="M432" s="13">
        <f t="shared" ref="M432" si="188">M446</f>
        <v>0</v>
      </c>
    </row>
    <row r="433" spans="1:19" x14ac:dyDescent="0.25">
      <c r="A433" s="45"/>
      <c r="B433" s="81"/>
      <c r="C433" s="81"/>
      <c r="D433" s="81"/>
      <c r="E433" s="81"/>
      <c r="F433" s="136"/>
      <c r="G433" s="10" t="s">
        <v>62</v>
      </c>
      <c r="H433" s="13">
        <f>J433+K433+L433+M433</f>
        <v>634172.09</v>
      </c>
      <c r="I433" s="13">
        <v>0</v>
      </c>
      <c r="J433" s="13">
        <f t="shared" ref="J433:L434" si="189">J449</f>
        <v>0</v>
      </c>
      <c r="K433" s="13">
        <f t="shared" si="189"/>
        <v>592391.1</v>
      </c>
      <c r="L433" s="13">
        <f>4650.39+37130.6</f>
        <v>41780.99</v>
      </c>
      <c r="M433" s="13">
        <f t="shared" ref="M433" si="190">M447</f>
        <v>0</v>
      </c>
    </row>
    <row r="434" spans="1:19" x14ac:dyDescent="0.25">
      <c r="A434" s="46"/>
      <c r="B434" s="77"/>
      <c r="C434" s="77"/>
      <c r="D434" s="77"/>
      <c r="E434" s="77"/>
      <c r="F434" s="66"/>
      <c r="G434" s="10" t="s">
        <v>115</v>
      </c>
      <c r="H434" s="13">
        <f>J434+K434+L434+M434</f>
        <v>633862.74</v>
      </c>
      <c r="I434" s="13">
        <f t="shared" ref="I434" si="191">I451</f>
        <v>0</v>
      </c>
      <c r="J434" s="13">
        <f t="shared" si="189"/>
        <v>0</v>
      </c>
      <c r="K434" s="13">
        <f t="shared" si="189"/>
        <v>590677.30000000005</v>
      </c>
      <c r="L434" s="13">
        <f t="shared" si="189"/>
        <v>43185.440000000002</v>
      </c>
      <c r="M434" s="13">
        <f t="shared" ref="M434" si="192">M451</f>
        <v>0</v>
      </c>
    </row>
    <row r="436" spans="1:19" ht="33.6" customHeight="1" x14ac:dyDescent="0.25">
      <c r="A436" s="197" t="s">
        <v>122</v>
      </c>
      <c r="B436" s="197"/>
      <c r="C436" s="197"/>
      <c r="D436" s="197"/>
      <c r="E436" s="197"/>
      <c r="F436" s="197"/>
      <c r="G436" s="197"/>
      <c r="H436" s="197"/>
      <c r="I436" s="197"/>
      <c r="J436" s="197"/>
      <c r="K436" s="197"/>
      <c r="L436" s="197"/>
      <c r="M436" s="197"/>
    </row>
    <row r="437" spans="1:19" ht="14.45" hidden="1" x14ac:dyDescent="0.25"/>
    <row r="438" spans="1:19" ht="119.25" customHeight="1" x14ac:dyDescent="0.25">
      <c r="A438" s="44" t="s">
        <v>109</v>
      </c>
      <c r="B438" s="132" t="s">
        <v>121</v>
      </c>
      <c r="C438" s="149">
        <v>1200</v>
      </c>
      <c r="D438" s="133">
        <v>3726048.7</v>
      </c>
      <c r="E438" s="132" t="s">
        <v>105</v>
      </c>
      <c r="F438" s="125" t="s">
        <v>119</v>
      </c>
      <c r="G438" s="9" t="s">
        <v>92</v>
      </c>
      <c r="H438" s="13">
        <f>SUM(H439:H453)</f>
        <v>3989997.7199999997</v>
      </c>
      <c r="I438" s="13">
        <f>SUM(I439:I453)</f>
        <v>42363.4</v>
      </c>
      <c r="J438" s="13">
        <f>SUM(J439:J453)</f>
        <v>1303313.1000000001</v>
      </c>
      <c r="K438" s="13">
        <f>SUM(K439:K453)</f>
        <v>2447970.2199999997</v>
      </c>
      <c r="L438" s="13">
        <f>SUM(L439:L453)</f>
        <v>238714.4</v>
      </c>
      <c r="M438" s="13">
        <f t="shared" ref="M438" si="193">SUM(M439:M449)</f>
        <v>0</v>
      </c>
      <c r="N438" s="39"/>
      <c r="O438" s="39"/>
      <c r="P438" s="39"/>
      <c r="Q438" s="39"/>
      <c r="R438" s="39"/>
      <c r="S438" s="40"/>
    </row>
    <row r="439" spans="1:19" ht="15" customHeight="1" x14ac:dyDescent="0.25">
      <c r="A439" s="150"/>
      <c r="B439" s="150"/>
      <c r="C439" s="150"/>
      <c r="D439" s="152"/>
      <c r="E439" s="152"/>
      <c r="F439" s="115"/>
      <c r="G439" s="10" t="s">
        <v>25</v>
      </c>
      <c r="H439" s="20">
        <v>0</v>
      </c>
      <c r="I439" s="20">
        <f t="shared" ref="I439:I444" si="194">I456</f>
        <v>0</v>
      </c>
      <c r="J439" s="20">
        <v>0</v>
      </c>
      <c r="K439" s="20">
        <v>0</v>
      </c>
      <c r="L439" s="20">
        <v>0</v>
      </c>
      <c r="M439" s="13">
        <f t="shared" ref="M439:M453" si="195">M456</f>
        <v>0</v>
      </c>
      <c r="N439" s="19"/>
      <c r="O439" s="19"/>
      <c r="P439" s="19"/>
      <c r="Q439" s="19"/>
      <c r="R439" s="19"/>
      <c r="S439" s="35"/>
    </row>
    <row r="440" spans="1:19" ht="15" customHeight="1" x14ac:dyDescent="0.25">
      <c r="A440" s="150"/>
      <c r="B440" s="150"/>
      <c r="C440" s="150"/>
      <c r="D440" s="152"/>
      <c r="E440" s="152"/>
      <c r="F440" s="115"/>
      <c r="G440" s="22" t="s">
        <v>29</v>
      </c>
      <c r="H440" s="20">
        <f>H457</f>
        <v>0</v>
      </c>
      <c r="I440" s="20">
        <f t="shared" si="194"/>
        <v>0</v>
      </c>
      <c r="J440" s="20">
        <f t="shared" ref="J440:L444" si="196">J457</f>
        <v>0</v>
      </c>
      <c r="K440" s="20">
        <f t="shared" si="196"/>
        <v>0</v>
      </c>
      <c r="L440" s="20">
        <f t="shared" si="196"/>
        <v>0</v>
      </c>
      <c r="M440" s="20">
        <f t="shared" si="195"/>
        <v>0</v>
      </c>
    </row>
    <row r="441" spans="1:19" ht="15" customHeight="1" x14ac:dyDescent="0.25">
      <c r="A441" s="150"/>
      <c r="B441" s="150"/>
      <c r="C441" s="150"/>
      <c r="D441" s="152"/>
      <c r="E441" s="152"/>
      <c r="F441" s="115"/>
      <c r="G441" s="10" t="s">
        <v>11</v>
      </c>
      <c r="H441" s="20">
        <f>H458</f>
        <v>0</v>
      </c>
      <c r="I441" s="20">
        <f t="shared" si="194"/>
        <v>0</v>
      </c>
      <c r="J441" s="20">
        <f t="shared" si="196"/>
        <v>0</v>
      </c>
      <c r="K441" s="20">
        <f t="shared" si="196"/>
        <v>0</v>
      </c>
      <c r="L441" s="20">
        <f t="shared" si="196"/>
        <v>0</v>
      </c>
      <c r="M441" s="20">
        <f t="shared" si="195"/>
        <v>0</v>
      </c>
    </row>
    <row r="442" spans="1:19" ht="15" customHeight="1" x14ac:dyDescent="0.25">
      <c r="A442" s="150"/>
      <c r="B442" s="150"/>
      <c r="C442" s="150"/>
      <c r="D442" s="152"/>
      <c r="E442" s="152"/>
      <c r="F442" s="115"/>
      <c r="G442" s="10" t="s">
        <v>36</v>
      </c>
      <c r="H442" s="13">
        <f>H459</f>
        <v>0</v>
      </c>
      <c r="I442" s="13">
        <f t="shared" si="194"/>
        <v>0</v>
      </c>
      <c r="J442" s="13">
        <f t="shared" si="196"/>
        <v>0</v>
      </c>
      <c r="K442" s="13">
        <f t="shared" si="196"/>
        <v>0</v>
      </c>
      <c r="L442" s="13">
        <f t="shared" si="196"/>
        <v>0</v>
      </c>
      <c r="M442" s="13">
        <f t="shared" si="195"/>
        <v>0</v>
      </c>
    </row>
    <row r="443" spans="1:19" ht="15" customHeight="1" x14ac:dyDescent="0.25">
      <c r="A443" s="150"/>
      <c r="B443" s="150"/>
      <c r="C443" s="150"/>
      <c r="D443" s="152"/>
      <c r="E443" s="152"/>
      <c r="F443" s="115"/>
      <c r="G443" s="10" t="s">
        <v>37</v>
      </c>
      <c r="H443" s="13">
        <f>H460</f>
        <v>0</v>
      </c>
      <c r="I443" s="13">
        <f t="shared" si="194"/>
        <v>0</v>
      </c>
      <c r="J443" s="13">
        <f t="shared" si="196"/>
        <v>0</v>
      </c>
      <c r="K443" s="13">
        <f t="shared" si="196"/>
        <v>0</v>
      </c>
      <c r="L443" s="13">
        <f t="shared" si="196"/>
        <v>0</v>
      </c>
      <c r="M443" s="13">
        <f t="shared" si="195"/>
        <v>0</v>
      </c>
    </row>
    <row r="444" spans="1:19" ht="15" customHeight="1" x14ac:dyDescent="0.25">
      <c r="A444" s="150"/>
      <c r="B444" s="150"/>
      <c r="C444" s="150"/>
      <c r="D444" s="152"/>
      <c r="E444" s="152"/>
      <c r="F444" s="115"/>
      <c r="G444" s="22" t="s">
        <v>38</v>
      </c>
      <c r="H444" s="20">
        <f>H461</f>
        <v>0</v>
      </c>
      <c r="I444" s="20">
        <f t="shared" si="194"/>
        <v>0</v>
      </c>
      <c r="J444" s="20">
        <f t="shared" si="196"/>
        <v>0</v>
      </c>
      <c r="K444" s="20">
        <f t="shared" si="196"/>
        <v>0</v>
      </c>
      <c r="L444" s="20">
        <f t="shared" si="196"/>
        <v>0</v>
      </c>
      <c r="M444" s="20">
        <f t="shared" si="195"/>
        <v>0</v>
      </c>
    </row>
    <row r="445" spans="1:19" ht="18.399999999999999" customHeight="1" x14ac:dyDescent="0.25">
      <c r="A445" s="150"/>
      <c r="B445" s="150"/>
      <c r="C445" s="150"/>
      <c r="D445" s="152"/>
      <c r="E445" s="152"/>
      <c r="F445" s="115"/>
      <c r="G445" s="10" t="s">
        <v>57</v>
      </c>
      <c r="H445" s="13">
        <f>L445</f>
        <v>0</v>
      </c>
      <c r="I445" s="13">
        <v>0</v>
      </c>
      <c r="J445" s="13">
        <f>J462</f>
        <v>0</v>
      </c>
      <c r="K445" s="13">
        <f>K462</f>
        <v>0</v>
      </c>
      <c r="L445" s="13">
        <v>0</v>
      </c>
      <c r="M445" s="13">
        <f t="shared" si="195"/>
        <v>0</v>
      </c>
    </row>
    <row r="446" spans="1:19" ht="14.1" customHeight="1" x14ac:dyDescent="0.25">
      <c r="A446" s="150"/>
      <c r="B446" s="150"/>
      <c r="C446" s="150"/>
      <c r="D446" s="152"/>
      <c r="E446" s="152"/>
      <c r="F446" s="115"/>
      <c r="G446" s="10" t="s">
        <v>58</v>
      </c>
      <c r="H446" s="13">
        <v>0</v>
      </c>
      <c r="I446" s="13">
        <v>0</v>
      </c>
      <c r="J446" s="13">
        <v>0</v>
      </c>
      <c r="K446" s="13">
        <v>0</v>
      </c>
      <c r="L446" s="13">
        <v>0</v>
      </c>
      <c r="M446" s="13">
        <f t="shared" si="195"/>
        <v>0</v>
      </c>
    </row>
    <row r="447" spans="1:19" ht="14.1" customHeight="1" x14ac:dyDescent="0.25">
      <c r="A447" s="150"/>
      <c r="B447" s="150"/>
      <c r="C447" s="150"/>
      <c r="D447" s="152"/>
      <c r="E447" s="152"/>
      <c r="F447" s="115"/>
      <c r="G447" s="10" t="s">
        <v>60</v>
      </c>
      <c r="H447" s="13">
        <f>J447+K447+L447</f>
        <v>109417.2</v>
      </c>
      <c r="I447" s="13">
        <v>42363.4</v>
      </c>
      <c r="J447" s="13">
        <v>105073.3</v>
      </c>
      <c r="K447" s="13">
        <v>3249.7</v>
      </c>
      <c r="L447" s="13">
        <v>1094.2</v>
      </c>
      <c r="M447" s="13">
        <f t="shared" si="195"/>
        <v>0</v>
      </c>
    </row>
    <row r="448" spans="1:19" ht="14.1" customHeight="1" x14ac:dyDescent="0.25">
      <c r="A448" s="150"/>
      <c r="B448" s="150"/>
      <c r="C448" s="150"/>
      <c r="D448" s="152"/>
      <c r="E448" s="152"/>
      <c r="F448" s="115"/>
      <c r="G448" s="10" t="s">
        <v>61</v>
      </c>
      <c r="H448" s="13">
        <f>J448+K448+L448</f>
        <v>709102.20000000007</v>
      </c>
      <c r="I448" s="13">
        <f t="shared" ref="I448:I453" si="197">I465</f>
        <v>0</v>
      </c>
      <c r="J448" s="13">
        <v>680950.9</v>
      </c>
      <c r="K448" s="13">
        <v>21060.3</v>
      </c>
      <c r="L448" s="13">
        <v>7091</v>
      </c>
      <c r="M448" s="13">
        <f t="shared" si="195"/>
        <v>0</v>
      </c>
    </row>
    <row r="449" spans="1:19" ht="14.1" customHeight="1" x14ac:dyDescent="0.25">
      <c r="A449" s="150"/>
      <c r="B449" s="150"/>
      <c r="C449" s="150"/>
      <c r="D449" s="152"/>
      <c r="E449" s="152"/>
      <c r="F449" s="115"/>
      <c r="G449" s="10" t="s">
        <v>62</v>
      </c>
      <c r="H449" s="13">
        <f>H465</f>
        <v>634172.09</v>
      </c>
      <c r="I449" s="13">
        <f t="shared" si="197"/>
        <v>0</v>
      </c>
      <c r="J449" s="13">
        <f t="shared" ref="J449:L453" si="198">J465</f>
        <v>0</v>
      </c>
      <c r="K449" s="13">
        <f t="shared" si="198"/>
        <v>592391.1</v>
      </c>
      <c r="L449" s="13">
        <f t="shared" si="198"/>
        <v>41780.99</v>
      </c>
      <c r="M449" s="13">
        <f t="shared" si="195"/>
        <v>0</v>
      </c>
    </row>
    <row r="450" spans="1:19" ht="14.1" customHeight="1" x14ac:dyDescent="0.25">
      <c r="A450" s="150"/>
      <c r="B450" s="150"/>
      <c r="C450" s="150"/>
      <c r="D450" s="152"/>
      <c r="E450" s="152"/>
      <c r="F450" s="115"/>
      <c r="G450" s="10" t="s">
        <v>115</v>
      </c>
      <c r="H450" s="13">
        <f>H466</f>
        <v>633862.74</v>
      </c>
      <c r="I450" s="13">
        <f t="shared" si="197"/>
        <v>0</v>
      </c>
      <c r="J450" s="13">
        <f t="shared" si="198"/>
        <v>0</v>
      </c>
      <c r="K450" s="13">
        <f t="shared" si="198"/>
        <v>590677.30000000005</v>
      </c>
      <c r="L450" s="13">
        <f t="shared" si="198"/>
        <v>43185.440000000002</v>
      </c>
      <c r="M450" s="13">
        <f t="shared" si="195"/>
        <v>0</v>
      </c>
    </row>
    <row r="451" spans="1:19" ht="14.1" customHeight="1" x14ac:dyDescent="0.25">
      <c r="A451" s="150"/>
      <c r="B451" s="150"/>
      <c r="C451" s="150"/>
      <c r="D451" s="152"/>
      <c r="E451" s="152"/>
      <c r="F451" s="115"/>
      <c r="G451" s="10" t="s">
        <v>116</v>
      </c>
      <c r="H451" s="13">
        <f>H467</f>
        <v>501915.36</v>
      </c>
      <c r="I451" s="13">
        <f t="shared" si="197"/>
        <v>0</v>
      </c>
      <c r="J451" s="13">
        <f t="shared" si="198"/>
        <v>172399.5</v>
      </c>
      <c r="K451" s="13">
        <f t="shared" si="198"/>
        <v>285376.86</v>
      </c>
      <c r="L451" s="13">
        <f t="shared" si="198"/>
        <v>44139</v>
      </c>
      <c r="M451" s="13">
        <f t="shared" si="195"/>
        <v>0</v>
      </c>
    </row>
    <row r="452" spans="1:19" ht="14.1" customHeight="1" x14ac:dyDescent="0.25">
      <c r="A452" s="150"/>
      <c r="B452" s="150"/>
      <c r="C452" s="150"/>
      <c r="D452" s="152"/>
      <c r="E452" s="152"/>
      <c r="F452" s="115"/>
      <c r="G452" s="10" t="s">
        <v>117</v>
      </c>
      <c r="H452" s="13">
        <f>H468</f>
        <v>501851.06000000006</v>
      </c>
      <c r="I452" s="13">
        <f t="shared" si="197"/>
        <v>0</v>
      </c>
      <c r="J452" s="13">
        <f t="shared" si="198"/>
        <v>172500.9</v>
      </c>
      <c r="K452" s="13">
        <f t="shared" si="198"/>
        <v>281273.38</v>
      </c>
      <c r="L452" s="13">
        <f t="shared" si="198"/>
        <v>48076.78</v>
      </c>
      <c r="M452" s="13">
        <f t="shared" si="195"/>
        <v>0</v>
      </c>
    </row>
    <row r="453" spans="1:19" ht="14.1" customHeight="1" x14ac:dyDescent="0.25">
      <c r="A453" s="151"/>
      <c r="B453" s="151"/>
      <c r="C453" s="151"/>
      <c r="D453" s="153"/>
      <c r="E453" s="153"/>
      <c r="F453" s="116"/>
      <c r="G453" s="10" t="s">
        <v>118</v>
      </c>
      <c r="H453" s="13">
        <f>H469</f>
        <v>899677.07</v>
      </c>
      <c r="I453" s="13">
        <f t="shared" si="197"/>
        <v>0</v>
      </c>
      <c r="J453" s="13">
        <f t="shared" si="198"/>
        <v>172388.5</v>
      </c>
      <c r="K453" s="13">
        <f t="shared" si="198"/>
        <v>673941.58</v>
      </c>
      <c r="L453" s="13">
        <f t="shared" si="198"/>
        <v>53346.99</v>
      </c>
      <c r="M453" s="13">
        <f t="shared" si="195"/>
        <v>0</v>
      </c>
    </row>
    <row r="454" spans="1:19" ht="119.25" hidden="1" customHeight="1" x14ac:dyDescent="0.25">
      <c r="G454" s="9" t="s">
        <v>92</v>
      </c>
      <c r="H454" s="13">
        <f>SUM(H455:H469)</f>
        <v>3989997.7199999997</v>
      </c>
      <c r="I454" s="13">
        <f t="shared" ref="I454:M454" si="199">SUM(I455:I469)</f>
        <v>42363.4</v>
      </c>
      <c r="J454" s="13">
        <f t="shared" si="199"/>
        <v>1303313.1000000001</v>
      </c>
      <c r="K454" s="13">
        <f t="shared" si="199"/>
        <v>2447970.2199999997</v>
      </c>
      <c r="L454" s="13">
        <f t="shared" si="199"/>
        <v>238714.4</v>
      </c>
      <c r="M454" s="13">
        <f t="shared" si="199"/>
        <v>0</v>
      </c>
      <c r="N454" s="39"/>
      <c r="O454" s="39"/>
      <c r="P454" s="39"/>
      <c r="Q454" s="39"/>
      <c r="R454" s="39"/>
      <c r="S454" s="40"/>
    </row>
    <row r="455" spans="1:19" ht="15" hidden="1" customHeight="1" x14ac:dyDescent="0.25">
      <c r="G455" s="10" t="s">
        <v>25</v>
      </c>
      <c r="H455" s="13">
        <v>0</v>
      </c>
      <c r="I455" s="13">
        <f t="shared" ref="I455" si="200">I468</f>
        <v>0</v>
      </c>
      <c r="J455" s="13">
        <v>0</v>
      </c>
      <c r="K455" s="13">
        <v>0</v>
      </c>
      <c r="L455" s="13">
        <v>0</v>
      </c>
      <c r="M455" s="13">
        <f t="shared" ref="M455" si="201">M468</f>
        <v>0</v>
      </c>
      <c r="N455" s="19"/>
      <c r="O455" s="19"/>
      <c r="P455" s="19"/>
      <c r="Q455" s="19"/>
      <c r="R455" s="19"/>
      <c r="S455" s="35"/>
    </row>
    <row r="456" spans="1:19" ht="15" hidden="1" customHeight="1" x14ac:dyDescent="0.25">
      <c r="G456" s="22" t="s">
        <v>29</v>
      </c>
      <c r="H456" s="20">
        <v>0</v>
      </c>
      <c r="I456" s="20">
        <f t="shared" ref="I456:M456" si="202">I469</f>
        <v>0</v>
      </c>
      <c r="J456" s="20">
        <v>0</v>
      </c>
      <c r="K456" s="20">
        <v>0</v>
      </c>
      <c r="L456" s="20">
        <v>0</v>
      </c>
      <c r="M456" s="20">
        <f t="shared" si="202"/>
        <v>0</v>
      </c>
    </row>
    <row r="457" spans="1:19" ht="15" hidden="1" customHeight="1" x14ac:dyDescent="0.25">
      <c r="G457" s="10" t="s">
        <v>11</v>
      </c>
      <c r="H457" s="20">
        <f t="shared" ref="H457:M457" si="203">H470</f>
        <v>0</v>
      </c>
      <c r="I457" s="20">
        <f t="shared" si="203"/>
        <v>0</v>
      </c>
      <c r="J457" s="20">
        <f t="shared" si="203"/>
        <v>0</v>
      </c>
      <c r="K457" s="20">
        <f t="shared" si="203"/>
        <v>0</v>
      </c>
      <c r="L457" s="20">
        <f t="shared" si="203"/>
        <v>0</v>
      </c>
      <c r="M457" s="20">
        <f t="shared" si="203"/>
        <v>0</v>
      </c>
    </row>
    <row r="458" spans="1:19" ht="15" hidden="1" customHeight="1" x14ac:dyDescent="0.25">
      <c r="G458" s="10" t="s">
        <v>36</v>
      </c>
      <c r="H458" s="13">
        <f t="shared" ref="H458:M458" si="204">H471</f>
        <v>0</v>
      </c>
      <c r="I458" s="13">
        <f t="shared" si="204"/>
        <v>0</v>
      </c>
      <c r="J458" s="13">
        <f t="shared" si="204"/>
        <v>0</v>
      </c>
      <c r="K458" s="13">
        <f t="shared" si="204"/>
        <v>0</v>
      </c>
      <c r="L458" s="13">
        <f t="shared" si="204"/>
        <v>0</v>
      </c>
      <c r="M458" s="13">
        <f t="shared" si="204"/>
        <v>0</v>
      </c>
    </row>
    <row r="459" spans="1:19" ht="15" hidden="1" customHeight="1" x14ac:dyDescent="0.25">
      <c r="G459" s="10" t="s">
        <v>37</v>
      </c>
      <c r="H459" s="13">
        <f t="shared" ref="H459" si="205">H472</f>
        <v>0</v>
      </c>
      <c r="I459" s="13">
        <f>I472</f>
        <v>0</v>
      </c>
      <c r="J459" s="13">
        <f t="shared" ref="J459:M459" si="206">J472</f>
        <v>0</v>
      </c>
      <c r="K459" s="13">
        <f t="shared" si="206"/>
        <v>0</v>
      </c>
      <c r="L459" s="13">
        <f t="shared" si="206"/>
        <v>0</v>
      </c>
      <c r="M459" s="13">
        <f t="shared" si="206"/>
        <v>0</v>
      </c>
    </row>
    <row r="460" spans="1:19" ht="15" hidden="1" customHeight="1" x14ac:dyDescent="0.25">
      <c r="G460" s="10" t="s">
        <v>38</v>
      </c>
      <c r="H460" s="13">
        <f>H473</f>
        <v>0</v>
      </c>
      <c r="I460" s="13">
        <f t="shared" ref="I460:M460" si="207">I473</f>
        <v>0</v>
      </c>
      <c r="J460" s="13">
        <f t="shared" si="207"/>
        <v>0</v>
      </c>
      <c r="K460" s="13">
        <f t="shared" si="207"/>
        <v>0</v>
      </c>
      <c r="L460" s="13">
        <f t="shared" si="207"/>
        <v>0</v>
      </c>
      <c r="M460" s="13">
        <f t="shared" si="207"/>
        <v>0</v>
      </c>
    </row>
    <row r="461" spans="1:19" ht="18.399999999999999" hidden="1" customHeight="1" x14ac:dyDescent="0.25">
      <c r="G461" s="10" t="s">
        <v>57</v>
      </c>
      <c r="H461" s="13">
        <f>L461</f>
        <v>0</v>
      </c>
      <c r="I461" s="13">
        <v>0</v>
      </c>
      <c r="J461" s="13">
        <f t="shared" ref="J461:K461" si="208">J474</f>
        <v>0</v>
      </c>
      <c r="K461" s="13">
        <f t="shared" si="208"/>
        <v>0</v>
      </c>
      <c r="L461" s="13">
        <v>0</v>
      </c>
      <c r="M461" s="13">
        <f t="shared" ref="M461" si="209">M474</f>
        <v>0</v>
      </c>
    </row>
    <row r="462" spans="1:19" ht="14.45" hidden="1" x14ac:dyDescent="0.25">
      <c r="G462" s="10" t="s">
        <v>58</v>
      </c>
      <c r="H462" s="13">
        <f t="shared" ref="H462:M464" si="210">H475</f>
        <v>0</v>
      </c>
      <c r="I462" s="13">
        <f t="shared" si="210"/>
        <v>0</v>
      </c>
      <c r="J462" s="13">
        <f t="shared" si="210"/>
        <v>0</v>
      </c>
      <c r="K462" s="13">
        <f t="shared" si="210"/>
        <v>0</v>
      </c>
      <c r="L462" s="13">
        <f t="shared" si="210"/>
        <v>0</v>
      </c>
      <c r="M462" s="13">
        <f t="shared" si="210"/>
        <v>0</v>
      </c>
    </row>
    <row r="463" spans="1:19" ht="14.45" hidden="1" x14ac:dyDescent="0.25">
      <c r="G463" s="10" t="s">
        <v>60</v>
      </c>
      <c r="H463" s="13">
        <f t="shared" ref="H463:H469" si="211">J463+K463+L463</f>
        <v>109417.2</v>
      </c>
      <c r="I463" s="13">
        <v>42363.4</v>
      </c>
      <c r="J463" s="13">
        <v>105073.3</v>
      </c>
      <c r="K463" s="13">
        <v>3249.7</v>
      </c>
      <c r="L463" s="13">
        <v>1094.2</v>
      </c>
      <c r="M463" s="13">
        <f t="shared" si="210"/>
        <v>0</v>
      </c>
    </row>
    <row r="464" spans="1:19" ht="14.45" hidden="1" x14ac:dyDescent="0.25">
      <c r="G464" s="10" t="s">
        <v>61</v>
      </c>
      <c r="H464" s="13">
        <f t="shared" si="211"/>
        <v>709102.20000000007</v>
      </c>
      <c r="I464" s="13">
        <f t="shared" ref="I464" si="212">I477</f>
        <v>0</v>
      </c>
      <c r="J464" s="13">
        <v>680950.9</v>
      </c>
      <c r="K464" s="13">
        <v>21060.3</v>
      </c>
      <c r="L464" s="13">
        <v>7091</v>
      </c>
      <c r="M464" s="13">
        <f t="shared" si="210"/>
        <v>0</v>
      </c>
    </row>
    <row r="465" spans="1:13" ht="14.45" hidden="1" x14ac:dyDescent="0.25">
      <c r="G465" s="120" t="s">
        <v>62</v>
      </c>
      <c r="H465" s="119">
        <f t="shared" si="211"/>
        <v>634172.09</v>
      </c>
      <c r="I465" s="118">
        <f t="shared" ref="I465" si="213">I478</f>
        <v>0</v>
      </c>
      <c r="J465" s="118">
        <v>0</v>
      </c>
      <c r="K465" s="118">
        <v>592391.1</v>
      </c>
      <c r="L465" s="118">
        <f>4650.39+37130.6</f>
        <v>41780.99</v>
      </c>
      <c r="M465" s="118">
        <f t="shared" ref="M465:M469" si="214">M478</f>
        <v>0</v>
      </c>
    </row>
    <row r="466" spans="1:13" ht="14.45" hidden="1" x14ac:dyDescent="0.25">
      <c r="G466" s="120" t="s">
        <v>115</v>
      </c>
      <c r="H466" s="119">
        <f t="shared" si="211"/>
        <v>633862.74</v>
      </c>
      <c r="I466" s="118"/>
      <c r="J466" s="118">
        <v>0</v>
      </c>
      <c r="K466" s="118">
        <v>590677.30000000005</v>
      </c>
      <c r="L466" s="118">
        <f>4633.64+38551.8</f>
        <v>43185.440000000002</v>
      </c>
      <c r="M466" s="118">
        <f t="shared" si="214"/>
        <v>0</v>
      </c>
    </row>
    <row r="467" spans="1:13" ht="14.45" hidden="1" x14ac:dyDescent="0.25">
      <c r="G467" s="64" t="s">
        <v>116</v>
      </c>
      <c r="H467" s="63">
        <f t="shared" si="211"/>
        <v>501915.36</v>
      </c>
      <c r="I467" s="63"/>
      <c r="J467" s="63">
        <v>172399.5</v>
      </c>
      <c r="K467" s="63">
        <v>285376.86</v>
      </c>
      <c r="L467" s="63">
        <f>4624+39515</f>
        <v>44139</v>
      </c>
      <c r="M467" s="63">
        <f t="shared" si="214"/>
        <v>0</v>
      </c>
    </row>
    <row r="468" spans="1:13" ht="14.45" hidden="1" x14ac:dyDescent="0.25">
      <c r="G468" s="64" t="s">
        <v>117</v>
      </c>
      <c r="H468" s="63">
        <f t="shared" si="211"/>
        <v>501851.06000000006</v>
      </c>
      <c r="I468" s="63"/>
      <c r="J468" s="63">
        <v>172500.9</v>
      </c>
      <c r="K468" s="63">
        <v>281273.38</v>
      </c>
      <c r="L468" s="63">
        <f>4583.58+43493.2</f>
        <v>48076.78</v>
      </c>
      <c r="M468" s="63">
        <f t="shared" si="214"/>
        <v>0</v>
      </c>
    </row>
    <row r="469" spans="1:13" ht="14.45" hidden="1" x14ac:dyDescent="0.25">
      <c r="G469" s="64" t="s">
        <v>118</v>
      </c>
      <c r="H469" s="63">
        <f t="shared" si="211"/>
        <v>899677.07</v>
      </c>
      <c r="I469" s="63"/>
      <c r="J469" s="63">
        <v>172388.5</v>
      </c>
      <c r="K469" s="63">
        <v>673941.58</v>
      </c>
      <c r="L469" s="63">
        <f>8548.79+44798.2</f>
        <v>53346.99</v>
      </c>
      <c r="M469" s="63">
        <f t="shared" si="214"/>
        <v>0</v>
      </c>
    </row>
    <row r="470" spans="1:13" ht="14.45" hidden="1" x14ac:dyDescent="0.25">
      <c r="A470" s="61"/>
      <c r="B470" s="61"/>
      <c r="C470" s="61"/>
      <c r="D470" s="61"/>
      <c r="E470" s="61"/>
      <c r="F470" s="62"/>
      <c r="G470" s="60"/>
      <c r="H470" s="60"/>
      <c r="I470" s="60"/>
      <c r="J470" s="60"/>
      <c r="K470" s="60"/>
      <c r="L470" s="60"/>
      <c r="M470" s="60"/>
    </row>
    <row r="471" spans="1:13" ht="14.45" hidden="1" x14ac:dyDescent="0.25">
      <c r="A471" s="62"/>
      <c r="B471" s="62"/>
      <c r="C471" s="62"/>
      <c r="D471" s="62"/>
      <c r="E471" s="62"/>
      <c r="F471" s="35"/>
      <c r="G471" s="60"/>
      <c r="H471" s="60"/>
      <c r="I471" s="60"/>
      <c r="J471" s="60"/>
      <c r="K471" s="60"/>
      <c r="L471" s="60"/>
      <c r="M471" s="60"/>
    </row>
    <row r="473" spans="1:13" x14ac:dyDescent="0.25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</row>
    <row r="474" spans="1:13" x14ac:dyDescent="0.25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</row>
  </sheetData>
  <mergeCells count="96">
    <mergeCell ref="E259:E260"/>
    <mergeCell ref="B259:B260"/>
    <mergeCell ref="D207:D213"/>
    <mergeCell ref="A259:A260"/>
    <mergeCell ref="F259:F260"/>
    <mergeCell ref="D259:D260"/>
    <mergeCell ref="A234:A246"/>
    <mergeCell ref="B234:B246"/>
    <mergeCell ref="C234:C246"/>
    <mergeCell ref="D234:D246"/>
    <mergeCell ref="E234:E246"/>
    <mergeCell ref="F234:F246"/>
    <mergeCell ref="A436:M436"/>
    <mergeCell ref="E399:E407"/>
    <mergeCell ref="F399:F407"/>
    <mergeCell ref="F360:F361"/>
    <mergeCell ref="E368:E381"/>
    <mergeCell ref="F368:F381"/>
    <mergeCell ref="A368:A381"/>
    <mergeCell ref="B368:B381"/>
    <mergeCell ref="C368:C381"/>
    <mergeCell ref="D368:D381"/>
    <mergeCell ref="B399:B407"/>
    <mergeCell ref="C399:C407"/>
    <mergeCell ref="D399:D407"/>
    <mergeCell ref="A360:A361"/>
    <mergeCell ref="C360:C361"/>
    <mergeCell ref="D359:D361"/>
    <mergeCell ref="A276:A277"/>
    <mergeCell ref="A341:A351"/>
    <mergeCell ref="B360:B361"/>
    <mergeCell ref="E360:E361"/>
    <mergeCell ref="F276:F277"/>
    <mergeCell ref="C275:C278"/>
    <mergeCell ref="E276:E277"/>
    <mergeCell ref="D341:D347"/>
    <mergeCell ref="B275:B278"/>
    <mergeCell ref="D276:D278"/>
    <mergeCell ref="A288:A300"/>
    <mergeCell ref="B288:B300"/>
    <mergeCell ref="C288:C300"/>
    <mergeCell ref="D288:D300"/>
    <mergeCell ref="E288:E300"/>
    <mergeCell ref="F288:F300"/>
    <mergeCell ref="A6:B6"/>
    <mergeCell ref="J6:M6"/>
    <mergeCell ref="J7:M7"/>
    <mergeCell ref="A9:M9"/>
    <mergeCell ref="A11:A13"/>
    <mergeCell ref="B11:B13"/>
    <mergeCell ref="C11:C13"/>
    <mergeCell ref="D11:D13"/>
    <mergeCell ref="E11:E13"/>
    <mergeCell ref="F11:F13"/>
    <mergeCell ref="J12:J13"/>
    <mergeCell ref="K12:K13"/>
    <mergeCell ref="L12:L13"/>
    <mergeCell ref="M12:M13"/>
    <mergeCell ref="G11:M11"/>
    <mergeCell ref="G12:G13"/>
    <mergeCell ref="H12:I12"/>
    <mergeCell ref="A15:A17"/>
    <mergeCell ref="A169:A181"/>
    <mergeCell ref="B169:B181"/>
    <mergeCell ref="C169:C181"/>
    <mergeCell ref="D169:D181"/>
    <mergeCell ref="E169:E181"/>
    <mergeCell ref="F169:F181"/>
    <mergeCell ref="F48:F60"/>
    <mergeCell ref="A182:A194"/>
    <mergeCell ref="B182:B194"/>
    <mergeCell ref="C182:C194"/>
    <mergeCell ref="D182:D194"/>
    <mergeCell ref="E182:E194"/>
    <mergeCell ref="F182:F194"/>
    <mergeCell ref="A89:A90"/>
    <mergeCell ref="B89:B90"/>
    <mergeCell ref="E89:E90"/>
    <mergeCell ref="A31:M31"/>
    <mergeCell ref="A143:A154"/>
    <mergeCell ref="B143:B154"/>
    <mergeCell ref="C143:C154"/>
    <mergeCell ref="D143:D154"/>
    <mergeCell ref="A48:A60"/>
    <mergeCell ref="B48:B60"/>
    <mergeCell ref="F143:F154"/>
    <mergeCell ref="C48:C60"/>
    <mergeCell ref="E143:E154"/>
    <mergeCell ref="D48:D60"/>
    <mergeCell ref="E48:E60"/>
    <mergeCell ref="F307:F313"/>
    <mergeCell ref="A307:A313"/>
    <mergeCell ref="B307:B313"/>
    <mergeCell ref="C307:C313"/>
    <mergeCell ref="D307:D313"/>
    <mergeCell ref="E307:E313"/>
  </mergeCells>
  <pageMargins left="0.31496062992125984" right="0.11811023622047245" top="0.15748031496062992" bottom="0.27559055118110237" header="0.31496062992125984" footer="0.31496062992125984"/>
  <pageSetup paperSize="9" scale="62" fitToWidth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2</vt:lpstr>
      <vt:lpstr>'прил 2'!Заголовки_для_печати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Машенская Алёна Анатольевна</cp:lastModifiedBy>
  <cp:lastPrinted>2024-06-19T06:44:09Z</cp:lastPrinted>
  <dcterms:created xsi:type="dcterms:W3CDTF">2015-12-31T01:26:46Z</dcterms:created>
  <dcterms:modified xsi:type="dcterms:W3CDTF">2024-07-10T01:36:33Z</dcterms:modified>
</cp:coreProperties>
</file>