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Изменение в программу ( софинансирование)\"/>
    </mc:Choice>
  </mc:AlternateContent>
  <bookViews>
    <workbookView xWindow="0" yWindow="0" windowWidth="25135" windowHeight="10486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3'!$A$1:$AY$478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1" i="4" l="1"/>
  <c r="P71" i="4"/>
  <c r="O71" i="4"/>
  <c r="Q279" i="4"/>
  <c r="P279" i="4"/>
  <c r="O279" i="4"/>
  <c r="O107" i="4" l="1"/>
  <c r="O106" i="4"/>
  <c r="O289" i="4" l="1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 s="1"/>
  <c r="O121" i="4"/>
  <c r="O33" i="4" s="1"/>
  <c r="P122" i="4"/>
  <c r="O122" i="4"/>
  <c r="Q333" i="4"/>
  <c r="Q332" i="4"/>
  <c r="Q331" i="4"/>
  <c r="O322" i="4"/>
  <c r="O320" i="4"/>
  <c r="Q357" i="4"/>
  <c r="P357" i="4"/>
  <c r="O357" i="4"/>
  <c r="Q50" i="4"/>
  <c r="Q34" i="4" s="1"/>
  <c r="P50" i="4"/>
  <c r="O50" i="4"/>
  <c r="P35" i="4"/>
  <c r="O34" i="4"/>
  <c r="Q33" i="4"/>
  <c r="Q337" i="4"/>
  <c r="Q338" i="4"/>
  <c r="Q339" i="4"/>
  <c r="Q336" i="4"/>
  <c r="P337" i="4"/>
  <c r="P338" i="4"/>
  <c r="P339" i="4"/>
  <c r="P336" i="4"/>
  <c r="O337" i="4"/>
  <c r="E337" i="4" s="1"/>
  <c r="O338" i="4"/>
  <c r="O339" i="4"/>
  <c r="E339" i="4" s="1"/>
  <c r="O336" i="4"/>
  <c r="O335" i="4" s="1"/>
  <c r="Q335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0" i="4" s="1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P34" i="4" l="1"/>
  <c r="P335" i="4"/>
  <c r="E170" i="4"/>
  <c r="E335" i="4"/>
  <c r="E169" i="4" l="1"/>
  <c r="E168" i="4"/>
  <c r="E167" i="4"/>
  <c r="E166" i="4"/>
  <c r="Q165" i="4"/>
  <c r="P165" i="4"/>
  <c r="O165" i="4"/>
  <c r="N165" i="4"/>
  <c r="M165" i="4"/>
  <c r="L165" i="4"/>
  <c r="K165" i="4"/>
  <c r="J165" i="4"/>
  <c r="E165" i="4" l="1"/>
  <c r="N71" i="4"/>
  <c r="N460" i="4"/>
  <c r="N403" i="4"/>
  <c r="N82" i="4"/>
  <c r="N122" i="4"/>
  <c r="N121" i="4"/>
  <c r="N120" i="4" l="1"/>
  <c r="R14" i="4"/>
  <c r="AH20" i="4"/>
  <c r="N73" i="4" l="1"/>
  <c r="N372" i="4"/>
  <c r="N319" i="4"/>
  <c r="N138" i="4"/>
  <c r="N92" i="4"/>
  <c r="N383" i="4" l="1"/>
  <c r="N382" i="4"/>
  <c r="N254" i="4" l="1"/>
  <c r="N253" i="4"/>
  <c r="N60" i="4"/>
  <c r="N248" i="4" l="1"/>
  <c r="N437" i="4" l="1"/>
  <c r="N158" i="4"/>
  <c r="N147" i="4"/>
  <c r="N112" i="4"/>
  <c r="N50" i="4"/>
  <c r="N279" i="4" l="1"/>
  <c r="N470" i="4" l="1"/>
  <c r="N367" i="4"/>
  <c r="N362" i="4"/>
  <c r="N328" i="4"/>
  <c r="N322" i="4"/>
  <c r="N87" i="4"/>
  <c r="N152" i="4" l="1"/>
  <c r="O112" i="4" l="1"/>
  <c r="O377" i="4" l="1"/>
  <c r="N380" i="4"/>
  <c r="O380" i="4"/>
  <c r="P380" i="4"/>
  <c r="Q380" i="4"/>
  <c r="N315" i="4" l="1"/>
  <c r="O313" i="4" l="1"/>
  <c r="O315" i="4"/>
  <c r="P315" i="4"/>
  <c r="Q315" i="4"/>
  <c r="Q313" i="4"/>
  <c r="Q312" i="4"/>
  <c r="Q178" i="4"/>
  <c r="P178" i="4"/>
  <c r="Q177" i="4"/>
  <c r="Q25" i="4" s="1"/>
  <c r="P177" i="4"/>
  <c r="O253" i="4"/>
  <c r="O35" i="4"/>
  <c r="AN20" i="4"/>
  <c r="AL20" i="4"/>
  <c r="AJ20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 l="1"/>
  <c r="E155" i="4"/>
  <c r="O248" i="4" l="1"/>
  <c r="Q175" i="4" l="1"/>
  <c r="Q460" i="4"/>
  <c r="P460" i="4"/>
  <c r="O460" i="4"/>
  <c r="O418" i="4" s="1"/>
  <c r="N107" i="4" l="1"/>
  <c r="N106" i="4"/>
  <c r="N284" i="4"/>
  <c r="N283" i="4"/>
  <c r="N430" i="4" l="1"/>
  <c r="E154" i="4" l="1"/>
  <c r="E153" i="4"/>
  <c r="E152" i="4"/>
  <c r="E151" i="4"/>
  <c r="Q150" i="4"/>
  <c r="P150" i="4"/>
  <c r="O150" i="4"/>
  <c r="N150" i="4"/>
  <c r="M150" i="4"/>
  <c r="L150" i="4"/>
  <c r="K150" i="4"/>
  <c r="J150" i="4"/>
  <c r="E150" i="4" l="1"/>
  <c r="N325" i="4"/>
  <c r="E328" i="4"/>
  <c r="N97" i="4" l="1"/>
  <c r="N35" i="4" s="1"/>
  <c r="N96" i="4" l="1"/>
  <c r="N259" i="4" l="1"/>
  <c r="N320" i="4" l="1"/>
  <c r="N465" i="4" l="1"/>
  <c r="N126" i="4" l="1"/>
  <c r="N33" i="4" s="1"/>
  <c r="N127" i="4"/>
  <c r="N34" i="4" s="1"/>
  <c r="E121" i="4"/>
  <c r="N312" i="4"/>
  <c r="O330" i="4" l="1"/>
  <c r="P313" i="4" l="1"/>
  <c r="P25" i="4" s="1"/>
  <c r="P312" i="4"/>
  <c r="O312" i="4"/>
  <c r="E334" i="4" l="1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 s="1"/>
  <c r="L465" i="4"/>
  <c r="L462" i="4" s="1"/>
  <c r="I465" i="4"/>
  <c r="H465" i="4"/>
  <c r="E464" i="4"/>
  <c r="E463" i="4"/>
  <c r="Q462" i="4"/>
  <c r="P462" i="4"/>
  <c r="O462" i="4"/>
  <c r="K462" i="4"/>
  <c r="J462" i="4"/>
  <c r="G462" i="4"/>
  <c r="G452" i="4" s="1"/>
  <c r="F462" i="4"/>
  <c r="F418" i="4" s="1"/>
  <c r="E461" i="4"/>
  <c r="M460" i="4"/>
  <c r="M457" i="4" s="1"/>
  <c r="L460" i="4"/>
  <c r="L457" i="4" s="1"/>
  <c r="J460" i="4"/>
  <c r="J457" i="4" s="1"/>
  <c r="I460" i="4"/>
  <c r="I457" i="4" s="1"/>
  <c r="H460" i="4"/>
  <c r="H457" i="4" s="1"/>
  <c r="E459" i="4"/>
  <c r="E458" i="4"/>
  <c r="Q457" i="4"/>
  <c r="P457" i="4"/>
  <c r="O457" i="4"/>
  <c r="O452" i="4" s="1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 s="1"/>
  <c r="L446" i="4"/>
  <c r="L445" i="4" s="1"/>
  <c r="K446" i="4"/>
  <c r="K445" i="4" s="1"/>
  <c r="J446" i="4"/>
  <c r="I446" i="4"/>
  <c r="H446" i="4"/>
  <c r="H445" i="4" s="1"/>
  <c r="G446" i="4"/>
  <c r="G445" i="4" s="1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 s="1"/>
  <c r="I437" i="4"/>
  <c r="I434" i="4" s="1"/>
  <c r="H437" i="4"/>
  <c r="H434" i="4" s="1"/>
  <c r="G437" i="4"/>
  <c r="G434" i="4" s="1"/>
  <c r="E436" i="4"/>
  <c r="E435" i="4"/>
  <c r="Q434" i="4"/>
  <c r="P434" i="4"/>
  <c r="O434" i="4"/>
  <c r="N434" i="4"/>
  <c r="M434" i="4"/>
  <c r="K434" i="4"/>
  <c r="J434" i="4"/>
  <c r="E433" i="4"/>
  <c r="E432" i="4"/>
  <c r="Q431" i="4"/>
  <c r="Q425" i="4" s="1"/>
  <c r="P431" i="4"/>
  <c r="P425" i="4" s="1"/>
  <c r="O431" i="4"/>
  <c r="O425" i="4" s="1"/>
  <c r="N431" i="4"/>
  <c r="N425" i="4" s="1"/>
  <c r="M431" i="4"/>
  <c r="M425" i="4" s="1"/>
  <c r="L431" i="4"/>
  <c r="L425" i="4" s="1"/>
  <c r="K431" i="4"/>
  <c r="K425" i="4" s="1"/>
  <c r="J431" i="4"/>
  <c r="J425" i="4" s="1"/>
  <c r="I431" i="4"/>
  <c r="I425" i="4" s="1"/>
  <c r="H431" i="4"/>
  <c r="H425" i="4" s="1"/>
  <c r="M430" i="4"/>
  <c r="M424" i="4" s="1"/>
  <c r="L430" i="4"/>
  <c r="L427" i="4" s="1"/>
  <c r="I430" i="4"/>
  <c r="I427" i="4" s="1"/>
  <c r="H430" i="4"/>
  <c r="G430" i="4"/>
  <c r="G424" i="4" s="1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 s="1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 s="1"/>
  <c r="M395" i="4" s="1"/>
  <c r="L403" i="4"/>
  <c r="L400" i="4" s="1"/>
  <c r="L395" i="4" s="1"/>
  <c r="E402" i="4"/>
  <c r="E401" i="4"/>
  <c r="Q400" i="4"/>
  <c r="Q395" i="4" s="1"/>
  <c r="P400" i="4"/>
  <c r="P395" i="4" s="1"/>
  <c r="O400" i="4"/>
  <c r="O395" i="4" s="1"/>
  <c r="N400" i="4"/>
  <c r="N395" i="4" s="1"/>
  <c r="K400" i="4"/>
  <c r="K395" i="4" s="1"/>
  <c r="J400" i="4"/>
  <c r="J395" i="4" s="1"/>
  <c r="I400" i="4"/>
  <c r="I395" i="4" s="1"/>
  <c r="H400" i="4"/>
  <c r="H395" i="4" s="1"/>
  <c r="G400" i="4"/>
  <c r="G395" i="4" s="1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 s="1"/>
  <c r="N375" i="4" s="1"/>
  <c r="M388" i="4"/>
  <c r="M385" i="4" s="1"/>
  <c r="L388" i="4"/>
  <c r="L385" i="4" s="1"/>
  <c r="I388" i="4"/>
  <c r="G388" i="4"/>
  <c r="G385" i="4" s="1"/>
  <c r="E387" i="4"/>
  <c r="E386" i="4"/>
  <c r="Q385" i="4"/>
  <c r="Q375" i="4" s="1"/>
  <c r="P385" i="4"/>
  <c r="P375" i="4" s="1"/>
  <c r="O385" i="4"/>
  <c r="O375" i="4" s="1"/>
  <c r="K385" i="4"/>
  <c r="J385" i="4"/>
  <c r="H385" i="4"/>
  <c r="F385" i="4"/>
  <c r="E384" i="4"/>
  <c r="M383" i="4"/>
  <c r="L383" i="4"/>
  <c r="I383" i="4"/>
  <c r="H383" i="4"/>
  <c r="G383" i="4"/>
  <c r="G378" i="4" s="1"/>
  <c r="M382" i="4"/>
  <c r="L382" i="4"/>
  <c r="K382" i="4"/>
  <c r="K380" i="4" s="1"/>
  <c r="J382" i="4"/>
  <c r="J380" i="4" s="1"/>
  <c r="I382" i="4"/>
  <c r="I377" i="4" s="1"/>
  <c r="H382" i="4"/>
  <c r="G382" i="4"/>
  <c r="G377" i="4" s="1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 s="1"/>
  <c r="L372" i="4"/>
  <c r="I372" i="4"/>
  <c r="I370" i="4" s="1"/>
  <c r="H372" i="4"/>
  <c r="H370" i="4" s="1"/>
  <c r="G372" i="4"/>
  <c r="G370" i="4" s="1"/>
  <c r="E371" i="4"/>
  <c r="Q370" i="4"/>
  <c r="P370" i="4"/>
  <c r="O370" i="4"/>
  <c r="N370" i="4"/>
  <c r="K370" i="4"/>
  <c r="J370" i="4"/>
  <c r="F370" i="4"/>
  <c r="E369" i="4"/>
  <c r="E368" i="4"/>
  <c r="M367" i="4"/>
  <c r="M365" i="4" s="1"/>
  <c r="L367" i="4"/>
  <c r="L365" i="4" s="1"/>
  <c r="H367" i="4"/>
  <c r="H365" i="4" s="1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 s="1"/>
  <c r="L362" i="4"/>
  <c r="L360" i="4" s="1"/>
  <c r="I362" i="4"/>
  <c r="I360" i="4" s="1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 s="1"/>
  <c r="P359" i="4"/>
  <c r="P354" i="4" s="1"/>
  <c r="O359" i="4"/>
  <c r="O349" i="4" s="1"/>
  <c r="N359" i="4"/>
  <c r="M359" i="4"/>
  <c r="M349" i="4" s="1"/>
  <c r="L359" i="4"/>
  <c r="K359" i="4" s="1"/>
  <c r="J359" i="4" s="1"/>
  <c r="E358" i="4"/>
  <c r="P352" i="4"/>
  <c r="N357" i="4"/>
  <c r="N355" i="4" s="1"/>
  <c r="M357" i="4"/>
  <c r="L357" i="4"/>
  <c r="L355" i="4" s="1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 s="1"/>
  <c r="E324" i="4"/>
  <c r="E323" i="4"/>
  <c r="M322" i="4"/>
  <c r="M315" i="4" s="1"/>
  <c r="M320" i="4"/>
  <c r="E319" i="4"/>
  <c r="Q318" i="4"/>
  <c r="P318" i="4"/>
  <c r="O318" i="4"/>
  <c r="L318" i="4"/>
  <c r="L311" i="4" s="1"/>
  <c r="K318" i="4"/>
  <c r="J318" i="4"/>
  <c r="I318" i="4"/>
  <c r="I311" i="4" s="1"/>
  <c r="H318" i="4"/>
  <c r="H311" i="4" s="1"/>
  <c r="G318" i="4"/>
  <c r="G311" i="4" s="1"/>
  <c r="F318" i="4"/>
  <c r="B318" i="4"/>
  <c r="Q317" i="4"/>
  <c r="Q311" i="4" s="1"/>
  <c r="P317" i="4"/>
  <c r="O317" i="4"/>
  <c r="O311" i="4" s="1"/>
  <c r="N317" i="4"/>
  <c r="M317" i="4"/>
  <c r="L317" i="4"/>
  <c r="K317" i="4"/>
  <c r="J317" i="4"/>
  <c r="I317" i="4"/>
  <c r="H317" i="4"/>
  <c r="G317" i="4"/>
  <c r="M316" i="4"/>
  <c r="E316" i="4" s="1"/>
  <c r="L315" i="4"/>
  <c r="K315" i="4"/>
  <c r="J315" i="4"/>
  <c r="I315" i="4"/>
  <c r="H315" i="4"/>
  <c r="G315" i="4"/>
  <c r="M314" i="4"/>
  <c r="E314" i="4" s="1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 s="1"/>
  <c r="M309" i="4"/>
  <c r="E309" i="4" s="1"/>
  <c r="E304" i="4" s="1"/>
  <c r="E308" i="4"/>
  <c r="E303" i="4" s="1"/>
  <c r="E307" i="4"/>
  <c r="E302" i="4" s="1"/>
  <c r="Q306" i="4"/>
  <c r="P306" i="4"/>
  <c r="P301" i="4" s="1"/>
  <c r="O306" i="4"/>
  <c r="O301" i="4" s="1"/>
  <c r="N306" i="4"/>
  <c r="N301" i="4" s="1"/>
  <c r="L306" i="4"/>
  <c r="L301" i="4" s="1"/>
  <c r="K306" i="4"/>
  <c r="K301" i="4" s="1"/>
  <c r="J306" i="4"/>
  <c r="J301" i="4" s="1"/>
  <c r="I306" i="4"/>
  <c r="I301" i="4" s="1"/>
  <c r="H306" i="4"/>
  <c r="H301" i="4" s="1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Q301" i="4"/>
  <c r="E300" i="4"/>
  <c r="E295" i="4" s="1"/>
  <c r="E299" i="4"/>
  <c r="E294" i="4" s="1"/>
  <c r="E298" i="4"/>
  <c r="E293" i="4" s="1"/>
  <c r="E297" i="4"/>
  <c r="E292" i="4" s="1"/>
  <c r="Q296" i="4"/>
  <c r="Q291" i="4" s="1"/>
  <c r="P296" i="4"/>
  <c r="P291" i="4" s="1"/>
  <c r="O296" i="4"/>
  <c r="O291" i="4" s="1"/>
  <c r="N296" i="4"/>
  <c r="N291" i="4" s="1"/>
  <c r="M296" i="4"/>
  <c r="M291" i="4" s="1"/>
  <c r="L296" i="4"/>
  <c r="L291" i="4" s="1"/>
  <c r="K296" i="4"/>
  <c r="K291" i="4" s="1"/>
  <c r="J296" i="4"/>
  <c r="J291" i="4" s="1"/>
  <c r="I296" i="4"/>
  <c r="I291" i="4" s="1"/>
  <c r="H296" i="4"/>
  <c r="H291" i="4" s="1"/>
  <c r="G296" i="4"/>
  <c r="G291" i="4" s="1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 s="1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 s="1"/>
  <c r="L268" i="4"/>
  <c r="E268" i="4" s="1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 s="1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 s="1"/>
  <c r="N251" i="4"/>
  <c r="M253" i="4"/>
  <c r="M177" i="4" s="1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 s="1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 s="1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 s="1"/>
  <c r="K227" i="4"/>
  <c r="E227" i="4" s="1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 s="1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 s="1"/>
  <c r="N205" i="4"/>
  <c r="K205" i="4"/>
  <c r="K202" i="4" s="1"/>
  <c r="I205" i="4"/>
  <c r="I202" i="4" s="1"/>
  <c r="H205" i="4"/>
  <c r="H202" i="4" s="1"/>
  <c r="G205" i="4"/>
  <c r="N204" i="4"/>
  <c r="E204" i="4" s="1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 s="1"/>
  <c r="L195" i="4"/>
  <c r="L192" i="4" s="1"/>
  <c r="J195" i="4"/>
  <c r="J192" i="4" s="1"/>
  <c r="I195" i="4"/>
  <c r="H195" i="4"/>
  <c r="H192" i="4" s="1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 s="1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 s="1"/>
  <c r="N15" i="4" s="1"/>
  <c r="S15" i="4" s="1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 s="1"/>
  <c r="E142" i="4"/>
  <c r="E141" i="4"/>
  <c r="Q140" i="4"/>
  <c r="P140" i="4"/>
  <c r="O140" i="4"/>
  <c r="N140" i="4"/>
  <c r="L140" i="4"/>
  <c r="K140" i="4"/>
  <c r="J140" i="4"/>
  <c r="E139" i="4"/>
  <c r="M138" i="4"/>
  <c r="E138" i="4" s="1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 s="1"/>
  <c r="L122" i="4"/>
  <c r="L120" i="4" s="1"/>
  <c r="Q120" i="4"/>
  <c r="P120" i="4"/>
  <c r="O120" i="4"/>
  <c r="K120" i="4"/>
  <c r="J120" i="4"/>
  <c r="E119" i="4"/>
  <c r="M118" i="4"/>
  <c r="E118" i="4" s="1"/>
  <c r="M117" i="4"/>
  <c r="E117" i="4" s="1"/>
  <c r="E116" i="4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E111" i="4"/>
  <c r="E110" i="4"/>
  <c r="Q109" i="4"/>
  <c r="P109" i="4"/>
  <c r="O109" i="4"/>
  <c r="K109" i="4"/>
  <c r="J109" i="4"/>
  <c r="E108" i="4"/>
  <c r="M107" i="4"/>
  <c r="E107" i="4" s="1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 s="1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 s="1"/>
  <c r="L92" i="4"/>
  <c r="L89" i="4" s="1"/>
  <c r="I92" i="4"/>
  <c r="I89" i="4" s="1"/>
  <c r="H92" i="4"/>
  <c r="E91" i="4"/>
  <c r="E90" i="4"/>
  <c r="Q89" i="4"/>
  <c r="P89" i="4"/>
  <c r="O89" i="4"/>
  <c r="K89" i="4"/>
  <c r="J89" i="4"/>
  <c r="G89" i="4"/>
  <c r="F89" i="4"/>
  <c r="E88" i="4"/>
  <c r="M87" i="4"/>
  <c r="E87" i="4" s="1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 s="1"/>
  <c r="I82" i="4"/>
  <c r="H82" i="4"/>
  <c r="H79" i="4" s="1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 s="1"/>
  <c r="G72" i="4"/>
  <c r="E72" i="4" s="1"/>
  <c r="M71" i="4"/>
  <c r="M68" i="4" s="1"/>
  <c r="L71" i="4"/>
  <c r="I71" i="4"/>
  <c r="I68" i="4" s="1"/>
  <c r="H71" i="4"/>
  <c r="H68" i="4" s="1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 s="1"/>
  <c r="I60" i="4"/>
  <c r="I58" i="4" s="1"/>
  <c r="H60" i="4"/>
  <c r="H58" i="4" s="1"/>
  <c r="G60" i="4"/>
  <c r="G58" i="4" s="1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 s="1"/>
  <c r="L50" i="4"/>
  <c r="I50" i="4"/>
  <c r="I48" i="4" s="1"/>
  <c r="H50" i="4"/>
  <c r="H48" i="4" s="1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 s="1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 s="1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H15" i="4" s="1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 s="1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H20" i="4" s="1"/>
  <c r="E26" i="4"/>
  <c r="F25" i="4"/>
  <c r="M24" i="4"/>
  <c r="M15" i="4" s="1"/>
  <c r="L24" i="4"/>
  <c r="L15" i="4" s="1"/>
  <c r="K24" i="4"/>
  <c r="K15" i="4" s="1"/>
  <c r="G24" i="4"/>
  <c r="G15" i="4" s="1"/>
  <c r="F24" i="4"/>
  <c r="AF20" i="4"/>
  <c r="AD20" i="4"/>
  <c r="E17" i="4"/>
  <c r="Y7" i="4"/>
  <c r="O24" i="4" l="1"/>
  <c r="O15" i="4" s="1"/>
  <c r="P24" i="4"/>
  <c r="P15" i="4" s="1"/>
  <c r="Q16" i="4"/>
  <c r="N378" i="4"/>
  <c r="E40" i="4"/>
  <c r="Q15" i="4"/>
  <c r="Q24" i="4"/>
  <c r="E330" i="4"/>
  <c r="M455" i="4"/>
  <c r="P452" i="4"/>
  <c r="M452" i="4"/>
  <c r="K377" i="4"/>
  <c r="G380" i="4"/>
  <c r="G375" i="4" s="1"/>
  <c r="I348" i="4"/>
  <c r="K375" i="4"/>
  <c r="M318" i="4"/>
  <c r="M311" i="4" s="1"/>
  <c r="Q452" i="4"/>
  <c r="P349" i="4"/>
  <c r="P22" i="4" s="1"/>
  <c r="Q415" i="4"/>
  <c r="M115" i="4"/>
  <c r="E115" i="4" s="1"/>
  <c r="Q349" i="4"/>
  <c r="Q22" i="4" s="1"/>
  <c r="E440" i="4"/>
  <c r="P175" i="4"/>
  <c r="Q32" i="4"/>
  <c r="I455" i="4"/>
  <c r="J347" i="4"/>
  <c r="J345" i="4" s="1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 s="1"/>
  <c r="E180" i="4"/>
  <c r="M380" i="4"/>
  <c r="J175" i="4"/>
  <c r="J32" i="4"/>
  <c r="M34" i="4"/>
  <c r="L99" i="4"/>
  <c r="E99" i="4" s="1"/>
  <c r="L348" i="4"/>
  <c r="L398" i="4"/>
  <c r="E410" i="4"/>
  <c r="F415" i="4"/>
  <c r="M135" i="4"/>
  <c r="E135" i="4" s="1"/>
  <c r="E235" i="4"/>
  <c r="O354" i="4"/>
  <c r="N350" i="4"/>
  <c r="J418" i="4"/>
  <c r="J415" i="4" s="1"/>
  <c r="I424" i="4"/>
  <c r="E446" i="4"/>
  <c r="E445" i="4" s="1"/>
  <c r="I462" i="4"/>
  <c r="I452" i="4" s="1"/>
  <c r="M84" i="4"/>
  <c r="E84" i="4" s="1"/>
  <c r="J178" i="4"/>
  <c r="J28" i="4" s="1"/>
  <c r="M22" i="4"/>
  <c r="L378" i="4"/>
  <c r="J421" i="4"/>
  <c r="I445" i="4"/>
  <c r="K452" i="4"/>
  <c r="I421" i="4"/>
  <c r="I418" i="4"/>
  <c r="I415" i="4" s="1"/>
  <c r="I35" i="4"/>
  <c r="E112" i="4"/>
  <c r="E130" i="4"/>
  <c r="H178" i="4"/>
  <c r="M276" i="4"/>
  <c r="E276" i="4" s="1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 s="1"/>
  <c r="E43" i="4"/>
  <c r="G68" i="4"/>
  <c r="L178" i="4"/>
  <c r="K178" i="4"/>
  <c r="K28" i="4" s="1"/>
  <c r="K19" i="4" s="1"/>
  <c r="M251" i="4"/>
  <c r="F15" i="4"/>
  <c r="L349" i="4"/>
  <c r="L22" i="4" s="1"/>
  <c r="N352" i="4"/>
  <c r="P350" i="4"/>
  <c r="J350" i="4"/>
  <c r="E379" i="4"/>
  <c r="I380" i="4"/>
  <c r="K415" i="4"/>
  <c r="G427" i="4"/>
  <c r="G421" i="4" s="1"/>
  <c r="H455" i="4"/>
  <c r="E460" i="4"/>
  <c r="P28" i="4"/>
  <c r="P19" i="4" s="1"/>
  <c r="E74" i="4"/>
  <c r="G179" i="4"/>
  <c r="E179" i="4" s="1"/>
  <c r="M306" i="4"/>
  <c r="M301" i="4" s="1"/>
  <c r="G29" i="4"/>
  <c r="E29" i="4" s="1"/>
  <c r="E31" i="4"/>
  <c r="J24" i="4"/>
  <c r="J15" i="4" s="1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O421" i="4"/>
  <c r="N421" i="4"/>
  <c r="E434" i="4"/>
  <c r="P311" i="4"/>
  <c r="L68" i="4"/>
  <c r="M140" i="4"/>
  <c r="E140" i="4" s="1"/>
  <c r="E220" i="4"/>
  <c r="Q28" i="4"/>
  <c r="Q19" i="4" s="1"/>
  <c r="P347" i="4"/>
  <c r="P345" i="4" s="1"/>
  <c r="M348" i="4"/>
  <c r="I352" i="4"/>
  <c r="Q350" i="4"/>
  <c r="E395" i="4"/>
  <c r="E400" i="4"/>
  <c r="K350" i="4"/>
  <c r="L34" i="4"/>
  <c r="F28" i="4"/>
  <c r="F23" i="4" s="1"/>
  <c r="I24" i="4"/>
  <c r="I15" i="4" s="1"/>
  <c r="G35" i="4"/>
  <c r="F38" i="4"/>
  <c r="E50" i="4"/>
  <c r="E53" i="4"/>
  <c r="I79" i="4"/>
  <c r="I32" i="4" s="1"/>
  <c r="E92" i="4"/>
  <c r="E97" i="4"/>
  <c r="M104" i="4"/>
  <c r="E104" i="4" s="1"/>
  <c r="E187" i="4"/>
  <c r="M245" i="4"/>
  <c r="E245" i="4" s="1"/>
  <c r="E254" i="4"/>
  <c r="L261" i="4"/>
  <c r="E261" i="4" s="1"/>
  <c r="E281" i="4"/>
  <c r="O348" i="4"/>
  <c r="M355" i="4"/>
  <c r="M350" i="4" s="1"/>
  <c r="E403" i="4"/>
  <c r="M427" i="4"/>
  <c r="M421" i="4" s="1"/>
  <c r="L452" i="4"/>
  <c r="L455" i="4"/>
  <c r="P415" i="4"/>
  <c r="L421" i="4"/>
  <c r="M27" i="4"/>
  <c r="E42" i="4"/>
  <c r="E127" i="4"/>
  <c r="N177" i="4"/>
  <c r="M178" i="4"/>
  <c r="G28" i="4"/>
  <c r="G36" i="4"/>
  <c r="E36" i="4" s="1"/>
  <c r="G37" i="4"/>
  <c r="E37" i="4" s="1"/>
  <c r="M94" i="4"/>
  <c r="E122" i="4"/>
  <c r="M125" i="4"/>
  <c r="E145" i="4"/>
  <c r="E176" i="4"/>
  <c r="K177" i="4"/>
  <c r="K25" i="4" s="1"/>
  <c r="K16" i="4" s="1"/>
  <c r="H175" i="4"/>
  <c r="N202" i="4"/>
  <c r="E208" i="4"/>
  <c r="K225" i="4"/>
  <c r="E225" i="4" s="1"/>
  <c r="E240" i="4"/>
  <c r="E351" i="4"/>
  <c r="O378" i="4"/>
  <c r="M398" i="4"/>
  <c r="M418" i="4"/>
  <c r="M415" i="4" s="1"/>
  <c r="E431" i="4"/>
  <c r="E68" i="4"/>
  <c r="E33" i="4"/>
  <c r="E58" i="4"/>
  <c r="N21" i="4"/>
  <c r="I359" i="4"/>
  <c r="J354" i="4"/>
  <c r="J349" i="4"/>
  <c r="J22" i="4" s="1"/>
  <c r="I350" i="4"/>
  <c r="E360" i="4"/>
  <c r="E71" i="4"/>
  <c r="E253" i="4"/>
  <c r="L177" i="4"/>
  <c r="O251" i="4"/>
  <c r="O178" i="4"/>
  <c r="G301" i="4"/>
  <c r="G25" i="4"/>
  <c r="G34" i="4"/>
  <c r="E60" i="4"/>
  <c r="M79" i="4"/>
  <c r="L94" i="4"/>
  <c r="E182" i="4"/>
  <c r="E205" i="4"/>
  <c r="G202" i="4"/>
  <c r="G175" i="4" s="1"/>
  <c r="G178" i="4"/>
  <c r="E214" i="4"/>
  <c r="E230" i="4"/>
  <c r="L266" i="4"/>
  <c r="E266" i="4" s="1"/>
  <c r="E296" i="4"/>
  <c r="E291" i="4" s="1"/>
  <c r="N354" i="4"/>
  <c r="N349" i="4"/>
  <c r="N22" i="4" s="1"/>
  <c r="S22" i="4" s="1"/>
  <c r="M375" i="4"/>
  <c r="L424" i="4"/>
  <c r="L418" i="4"/>
  <c r="L415" i="4" s="1"/>
  <c r="E457" i="4"/>
  <c r="E465" i="4"/>
  <c r="H462" i="4"/>
  <c r="N455" i="4"/>
  <c r="N462" i="4"/>
  <c r="N452" i="4" s="1"/>
  <c r="E82" i="4"/>
  <c r="E320" i="4"/>
  <c r="M313" i="4"/>
  <c r="E367" i="4"/>
  <c r="G365" i="4"/>
  <c r="E365" i="4" s="1"/>
  <c r="H28" i="4"/>
  <c r="H34" i="4"/>
  <c r="H25" i="4" s="1"/>
  <c r="H35" i="4"/>
  <c r="G38" i="4"/>
  <c r="G48" i="4"/>
  <c r="E48" i="4" s="1"/>
  <c r="E109" i="4"/>
  <c r="E120" i="4"/>
  <c r="E128" i="4"/>
  <c r="L125" i="4"/>
  <c r="F345" i="4"/>
  <c r="E353" i="4"/>
  <c r="E357" i="4"/>
  <c r="G355" i="4"/>
  <c r="G352" i="4"/>
  <c r="G347" i="4"/>
  <c r="O355" i="4"/>
  <c r="O350" i="4" s="1"/>
  <c r="O352" i="4"/>
  <c r="O347" i="4"/>
  <c r="L352" i="4"/>
  <c r="L347" i="4"/>
  <c r="L370" i="4"/>
  <c r="E370" i="4" s="1"/>
  <c r="H348" i="4"/>
  <c r="E383" i="4"/>
  <c r="H378" i="4"/>
  <c r="N348" i="4"/>
  <c r="I385" i="4"/>
  <c r="E385" i="4" s="1"/>
  <c r="I378" i="4"/>
  <c r="E388" i="4"/>
  <c r="E405" i="4"/>
  <c r="E417" i="4"/>
  <c r="F16" i="4"/>
  <c r="F22" i="4"/>
  <c r="I34" i="4"/>
  <c r="I25" i="4" s="1"/>
  <c r="H89" i="4"/>
  <c r="E89" i="4" s="1"/>
  <c r="I192" i="4"/>
  <c r="I175" i="4" s="1"/>
  <c r="I178" i="4"/>
  <c r="E195" i="4"/>
  <c r="L251" i="4"/>
  <c r="E322" i="4"/>
  <c r="N318" i="4"/>
  <c r="N311" i="4" s="1"/>
  <c r="E346" i="4"/>
  <c r="K354" i="4"/>
  <c r="K349" i="4"/>
  <c r="K22" i="4" s="1"/>
  <c r="I347" i="4"/>
  <c r="E362" i="4"/>
  <c r="H380" i="4"/>
  <c r="H377" i="4"/>
  <c r="E382" i="4"/>
  <c r="H347" i="4"/>
  <c r="L380" i="4"/>
  <c r="L375" i="4" s="1"/>
  <c r="L377" i="4"/>
  <c r="O415" i="4"/>
  <c r="E425" i="4"/>
  <c r="E430" i="4"/>
  <c r="H427" i="4"/>
  <c r="H424" i="4"/>
  <c r="N424" i="4"/>
  <c r="N418" i="4"/>
  <c r="N415" i="4" s="1"/>
  <c r="E467" i="4"/>
  <c r="E233" i="4"/>
  <c r="L256" i="4"/>
  <c r="E256" i="4" s="1"/>
  <c r="J455" i="4"/>
  <c r="L32" i="4" l="1"/>
  <c r="I345" i="4"/>
  <c r="G418" i="4"/>
  <c r="G415" i="4" s="1"/>
  <c r="L28" i="4"/>
  <c r="L19" i="4" s="1"/>
  <c r="I19" i="4"/>
  <c r="I375" i="4"/>
  <c r="L345" i="4"/>
  <c r="E30" i="4"/>
  <c r="AN16" i="4"/>
  <c r="AN23" i="4" s="1"/>
  <c r="T16" i="4"/>
  <c r="U16" i="4" s="1"/>
  <c r="P23" i="4"/>
  <c r="P32" i="4"/>
  <c r="O32" i="4"/>
  <c r="AT14" i="4"/>
  <c r="G350" i="4"/>
  <c r="E350" i="4" s="1"/>
  <c r="M25" i="4"/>
  <c r="E398" i="4"/>
  <c r="K175" i="4"/>
  <c r="N28" i="4"/>
  <c r="N19" i="4" s="1"/>
  <c r="S19" i="4" s="1"/>
  <c r="J19" i="4"/>
  <c r="AS14" i="4" s="1"/>
  <c r="J23" i="4"/>
  <c r="L25" i="4"/>
  <c r="O345" i="4"/>
  <c r="E15" i="4"/>
  <c r="E24" i="4"/>
  <c r="E311" i="4"/>
  <c r="E318" i="4"/>
  <c r="N175" i="4"/>
  <c r="L350" i="4"/>
  <c r="M35" i="4"/>
  <c r="M32" i="4" s="1"/>
  <c r="F19" i="4"/>
  <c r="F14" i="4" s="1"/>
  <c r="Q23" i="4"/>
  <c r="G20" i="4"/>
  <c r="E20" i="4" s="1"/>
  <c r="M345" i="4"/>
  <c r="K14" i="4"/>
  <c r="N345" i="4"/>
  <c r="E202" i="4"/>
  <c r="E94" i="4"/>
  <c r="E306" i="4"/>
  <c r="E301" i="4" s="1"/>
  <c r="AB16" i="4"/>
  <c r="M175" i="4"/>
  <c r="Q14" i="4"/>
  <c r="E424" i="4"/>
  <c r="E377" i="4"/>
  <c r="E125" i="4"/>
  <c r="E462" i="4"/>
  <c r="E79" i="4"/>
  <c r="N25" i="4"/>
  <c r="N16" i="4" s="1"/>
  <c r="K23" i="4"/>
  <c r="E355" i="4"/>
  <c r="E251" i="4"/>
  <c r="E347" i="4"/>
  <c r="E455" i="4"/>
  <c r="G19" i="4"/>
  <c r="E27" i="4"/>
  <c r="M18" i="4"/>
  <c r="E18" i="4" s="1"/>
  <c r="E315" i="4"/>
  <c r="E313" i="4"/>
  <c r="E348" i="4"/>
  <c r="G32" i="4"/>
  <c r="E38" i="4"/>
  <c r="H359" i="4"/>
  <c r="I349" i="4"/>
  <c r="I22" i="4" s="1"/>
  <c r="I354" i="4"/>
  <c r="H375" i="4"/>
  <c r="E375" i="4" s="1"/>
  <c r="E380" i="4"/>
  <c r="L175" i="4"/>
  <c r="E352" i="4"/>
  <c r="E178" i="4"/>
  <c r="E192" i="4"/>
  <c r="E34" i="4"/>
  <c r="O175" i="4"/>
  <c r="O28" i="4"/>
  <c r="O19" i="4" s="1"/>
  <c r="E21" i="4"/>
  <c r="H421" i="4"/>
  <c r="E421" i="4" s="1"/>
  <c r="H418" i="4"/>
  <c r="E427" i="4"/>
  <c r="H345" i="4"/>
  <c r="E378" i="4"/>
  <c r="H23" i="4"/>
  <c r="H16" i="4"/>
  <c r="G16" i="4"/>
  <c r="E177" i="4"/>
  <c r="I23" i="4"/>
  <c r="I16" i="4"/>
  <c r="M16" i="4"/>
  <c r="G345" i="4"/>
  <c r="H452" i="4"/>
  <c r="E452" i="4" s="1"/>
  <c r="L16" i="4"/>
  <c r="H32" i="4"/>
  <c r="G23" i="4"/>
  <c r="L23" i="4" l="1"/>
  <c r="S16" i="4"/>
  <c r="S14" i="4" s="1"/>
  <c r="AH16" i="4"/>
  <c r="J14" i="4"/>
  <c r="X15" i="4"/>
  <c r="P16" i="4"/>
  <c r="P14" i="4" s="1"/>
  <c r="AH23" i="4"/>
  <c r="N23" i="4"/>
  <c r="M28" i="4"/>
  <c r="M19" i="4" s="1"/>
  <c r="M14" i="4" s="1"/>
  <c r="V10" i="4"/>
  <c r="O23" i="4"/>
  <c r="E345" i="4"/>
  <c r="E35" i="4"/>
  <c r="E25" i="4"/>
  <c r="E175" i="4"/>
  <c r="H415" i="4"/>
  <c r="E415" i="4" s="1"/>
  <c r="E418" i="4"/>
  <c r="AD16" i="4"/>
  <c r="AD22" i="4" s="1"/>
  <c r="L14" i="4"/>
  <c r="H19" i="4"/>
  <c r="O16" i="4"/>
  <c r="O14" i="4" s="1"/>
  <c r="Z16" i="4"/>
  <c r="Z23" i="4" s="1"/>
  <c r="I14" i="4"/>
  <c r="AW15" i="4"/>
  <c r="E32" i="4"/>
  <c r="H354" i="4"/>
  <c r="H349" i="4"/>
  <c r="H22" i="4" s="1"/>
  <c r="G359" i="4"/>
  <c r="F472" i="4"/>
  <c r="E28" i="4" l="1"/>
  <c r="AF16" i="4"/>
  <c r="AF23" i="4" s="1"/>
  <c r="M23" i="4"/>
  <c r="E19" i="4"/>
  <c r="AL16" i="4"/>
  <c r="AL23" i="4" s="1"/>
  <c r="N14" i="4"/>
  <c r="E23" i="4"/>
  <c r="U14" i="4"/>
  <c r="AJ16" i="4"/>
  <c r="AJ23" i="4" s="1"/>
  <c r="G354" i="4"/>
  <c r="E354" i="4" s="1"/>
  <c r="G349" i="4"/>
  <c r="F359" i="4"/>
  <c r="E359" i="4" s="1"/>
  <c r="AV15" i="4"/>
  <c r="E16" i="4"/>
  <c r="H14" i="4"/>
  <c r="E349" i="4" l="1"/>
  <c r="E22" i="4" s="1"/>
  <c r="G22" i="4"/>
  <c r="G14" i="4" s="1"/>
  <c r="E14" i="4" s="1"/>
  <c r="Z39" i="4" l="1"/>
</calcChain>
</file>

<file path=xl/comments1.xml><?xml version="1.0" encoding="utf-8"?>
<comments xmlns="http://schemas.openxmlformats.org/spreadsheetml/2006/main">
  <authors>
    <author>Kovaleva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<sst xmlns="http://schemas.openxmlformats.org/spreadsheetml/2006/main" count="712" uniqueCount="234">
  <si>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</si>
  <si>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</si>
  <si>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</si>
  <si>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</si>
  <si>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</si>
  <si>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</si>
  <si>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</si>
  <si>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</si>
  <si>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</si>
  <si>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</si>
  <si>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</si>
  <si>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</si>
  <si>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</si>
  <si>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</si>
  <si>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</si>
  <si>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</si>
  <si>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</si>
  <si>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</si>
  <si>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</si>
  <si>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</si>
  <si>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</si>
  <si>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</si>
  <si>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</si>
  <si>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</si>
  <si>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</si>
  <si>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</si>
  <si>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</si>
  <si>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</si>
  <si>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</si>
  <si>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</si>
  <si>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</si>
  <si>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</si>
  <si>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</si>
  <si>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</si>
  <si>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</si>
  <si>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</si>
  <si>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</si>
  <si>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</si>
  <si>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</si>
  <si>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</si>
  <si>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</si>
  <si>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</si>
  <si>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</si>
  <si>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</si>
  <si>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</si>
  <si>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</si>
  <si>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</si>
  <si>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</si>
  <si>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</si>
  <si>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</si>
  <si>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</si>
  <si>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</si>
  <si>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</si>
  <si>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</si>
  <si>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</si>
  <si>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</si>
  <si>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</si>
  <si>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</si>
  <si>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</si>
  <si>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</si>
  <si>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</si>
  <si>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</si>
  <si>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</si>
  <si>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</si>
  <si>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</si>
  <si>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</si>
  <si>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</si>
  <si>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</si>
  <si>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</si>
  <si>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</si>
  <si>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</si>
  <si>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</si>
  <si>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</si>
  <si>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</si>
  <si>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</si>
  <si>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</si>
  <si>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</si>
  <si>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</si>
  <si>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</si>
  <si>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</si>
  <si>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</si>
  <si>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</si>
  <si>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</si>
  <si>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</si>
  <si>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</si>
  <si>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</si>
  <si>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</si>
  <si>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</si>
  <si>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</si>
  <si>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</si>
  <si>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</si>
  <si>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</si>
  <si>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</si>
  <si>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</si>
  <si>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</si>
  <si>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</si>
  <si>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</si>
  <si>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</si>
  <si>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</si>
  <si>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</si>
  <si>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</si>
  <si>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</si>
  <si>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</si>
  <si>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</si>
  <si>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</si>
  <si>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</si>
  <si>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</si>
  <si>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</si>
  <si>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</si>
  <si>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</si>
  <si>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</si>
  <si>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</si>
  <si>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</si>
  <si>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</si>
  <si>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</si>
  <si>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</si>
  <si>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</si>
  <si>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</si>
  <si>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</si>
  <si>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</si>
  <si>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</si>
  <si>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</si>
  <si>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</si>
  <si>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</si>
  <si>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</si>
  <si>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</si>
  <si>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</si>
  <si>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</si>
  <si>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</si>
  <si>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</si>
  <si>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</si>
  <si>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</si>
  <si>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</si>
  <si>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</si>
  <si>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</si>
  <si>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</si>
  <si>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</si>
  <si>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</si>
  <si>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</si>
  <si>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</si>
  <si>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</si>
  <si>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</si>
  <si>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</si>
  <si>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</si>
  <si>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</si>
  <si>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</si>
  <si>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</si>
  <si>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</si>
  <si>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</si>
  <si>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</si>
  <si>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</si>
  <si>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</si>
  <si>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</si>
  <si>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</si>
  <si>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</si>
  <si>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</si>
  <si>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</si>
  <si>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</si>
  <si>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</si>
  <si>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</si>
  <si>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</si>
  <si>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</si>
  <si>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</si>
  <si>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</si>
  <si>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</si>
  <si>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</si>
  <si>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</si>
  <si>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</si>
  <si>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</si>
  <si>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</si>
  <si>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</si>
  <si>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</si>
  <si>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</si>
  <si>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</si>
  <si>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</si>
  <si>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</si>
  <si>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</si>
  <si>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</si>
  <si>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</si>
  <si>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</si>
  <si>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</si>
  <si>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</si>
  <si>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</si>
  <si>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</si>
  <si>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</si>
  <si>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</si>
  <si>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</si>
  <si>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</si>
  <si>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</si>
  <si>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</si>
  <si>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</si>
  <si>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</si>
  <si>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</si>
  <si>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</si>
  <si>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</si>
  <si>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</si>
  <si>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</si>
  <si>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</si>
  <si>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</si>
  <si>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</si>
  <si>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</si>
  <si>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</si>
  <si>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</si>
  <si>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</si>
  <si>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</si>
  <si>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</si>
  <si>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</si>
  <si>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</si>
  <si>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от                     № 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</si>
  <si>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</si>
  <si>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</si>
  <si>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</si>
  <si>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</si>
  <si>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</si>
  <si>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</si>
  <si>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</si>
  <si>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</si>
  <si>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</si>
  <si>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</si>
  <si>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</si>
  <si>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</si>
  <si>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</si>
  <si>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должно быть как в лицевом</t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</si>
  <si>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</si>
  <si>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</si>
  <si>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</si>
  <si>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</si>
  <si>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</si>
  <si>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</si>
  <si>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</si>
  <si>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</si>
  <si>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</si>
  <si>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</si>
  <si>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>Приложение   № 2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</si>
</sst>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257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top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76"/>
  <sheetViews>
    <sheetView tabSelected="1" topLeftCell="A7" zoomScale="89" zoomScaleNormal="89" zoomScaleSheetLayoutView="62" workbookViewId="0">
      <pane xSplit="4" ySplit="7" topLeftCell="L61" activePane="bottomRight" state="frozen"/>
      <selection activeCell="A7" sqref="A7"/>
      <selection pane="topRight" activeCell="E7" sqref="E7"/>
      <selection pane="bottomLeft" activeCell="A14" sqref="A14"/>
      <selection pane="bottomRight" activeCell="Q71" sqref="Q71"/>
    </sheetView>
  </sheetViews>
  <sheetFormatPr defaultColWidth="7.6640625" defaultRowHeight="14.4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664062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58" width="9.109375" style="1" hidden="1" customWidth="1"/>
    <col min="59" max="268" width="9.109375" style="1" customWidth="1"/>
    <col min="269" max="269" width="56.109375" style="1" customWidth="1"/>
    <col min="270" max="275" width="7.6640625" style="1"/>
    <col min="276" max="276" width="20.44140625" style="1" customWidth="1"/>
    <col min="277" max="277" width="37.44140625" style="1" customWidth="1"/>
    <col min="278" max="278" width="0" style="1" hidden="1" customWidth="1"/>
    <col min="279" max="279" width="27" style="1" customWidth="1"/>
    <col min="280" max="280" width="16.44140625" style="1" customWidth="1"/>
    <col min="281" max="281" width="0" style="1" hidden="1" customWidth="1"/>
    <col min="282" max="282" width="15.109375" style="1" customWidth="1"/>
    <col min="283" max="283" width="16.44140625" style="1" customWidth="1"/>
    <col min="284" max="284" width="16.5546875" style="1" customWidth="1"/>
    <col min="285" max="285" width="14.44140625" style="1" customWidth="1"/>
    <col min="286" max="286" width="16.5546875" style="1" customWidth="1"/>
    <col min="287" max="287" width="15.109375" style="1" customWidth="1"/>
    <col min="288" max="299" width="0" style="1" hidden="1" customWidth="1"/>
    <col min="300" max="300" width="9.109375" style="1" customWidth="1"/>
    <col min="301" max="302" width="0" style="1" hidden="1" customWidth="1"/>
    <col min="303" max="303" width="9.109375" style="1" customWidth="1"/>
    <col min="304" max="305" width="0" style="1" hidden="1" customWidth="1"/>
    <col min="306" max="524" width="9.109375" style="1" customWidth="1"/>
    <col min="525" max="525" width="56.109375" style="1" customWidth="1"/>
    <col min="526" max="531" width="7.6640625" style="1"/>
    <col min="532" max="532" width="20.44140625" style="1" customWidth="1"/>
    <col min="533" max="533" width="37.44140625" style="1" customWidth="1"/>
    <col min="534" max="534" width="0" style="1" hidden="1" customWidth="1"/>
    <col min="535" max="535" width="27" style="1" customWidth="1"/>
    <col min="536" max="536" width="16.44140625" style="1" customWidth="1"/>
    <col min="537" max="537" width="0" style="1" hidden="1" customWidth="1"/>
    <col min="538" max="538" width="15.109375" style="1" customWidth="1"/>
    <col min="539" max="539" width="16.44140625" style="1" customWidth="1"/>
    <col min="540" max="540" width="16.5546875" style="1" customWidth="1"/>
    <col min="541" max="541" width="14.44140625" style="1" customWidth="1"/>
    <col min="542" max="542" width="16.5546875" style="1" customWidth="1"/>
    <col min="543" max="543" width="15.109375" style="1" customWidth="1"/>
    <col min="544" max="555" width="0" style="1" hidden="1" customWidth="1"/>
    <col min="556" max="556" width="9.109375" style="1" customWidth="1"/>
    <col min="557" max="558" width="0" style="1" hidden="1" customWidth="1"/>
    <col min="559" max="559" width="9.109375" style="1" customWidth="1"/>
    <col min="560" max="561" width="0" style="1" hidden="1" customWidth="1"/>
    <col min="562" max="780" width="9.109375" style="1" customWidth="1"/>
    <col min="781" max="781" width="56.109375" style="1" customWidth="1"/>
    <col min="782" max="787" width="7.6640625" style="1"/>
    <col min="788" max="788" width="20.44140625" style="1" customWidth="1"/>
    <col min="789" max="789" width="37.44140625" style="1" customWidth="1"/>
    <col min="790" max="790" width="0" style="1" hidden="1" customWidth="1"/>
    <col min="791" max="791" width="27" style="1" customWidth="1"/>
    <col min="792" max="792" width="16.44140625" style="1" customWidth="1"/>
    <col min="793" max="793" width="0" style="1" hidden="1" customWidth="1"/>
    <col min="794" max="794" width="15.109375" style="1" customWidth="1"/>
    <col min="795" max="795" width="16.44140625" style="1" customWidth="1"/>
    <col min="796" max="796" width="16.5546875" style="1" customWidth="1"/>
    <col min="797" max="797" width="14.44140625" style="1" customWidth="1"/>
    <col min="798" max="798" width="16.5546875" style="1" customWidth="1"/>
    <col min="799" max="799" width="15.109375" style="1" customWidth="1"/>
    <col min="800" max="811" width="0" style="1" hidden="1" customWidth="1"/>
    <col min="812" max="812" width="9.109375" style="1" customWidth="1"/>
    <col min="813" max="814" width="0" style="1" hidden="1" customWidth="1"/>
    <col min="815" max="815" width="9.109375" style="1" customWidth="1"/>
    <col min="816" max="817" width="0" style="1" hidden="1" customWidth="1"/>
    <col min="818" max="1036" width="9.109375" style="1" customWidth="1"/>
    <col min="1037" max="1037" width="56.109375" style="1" customWidth="1"/>
    <col min="1038" max="1043" width="7.6640625" style="1"/>
    <col min="1044" max="1044" width="20.44140625" style="1" customWidth="1"/>
    <col min="1045" max="1045" width="37.44140625" style="1" customWidth="1"/>
    <col min="1046" max="1046" width="0" style="1" hidden="1" customWidth="1"/>
    <col min="1047" max="1047" width="27" style="1" customWidth="1"/>
    <col min="1048" max="1048" width="16.44140625" style="1" customWidth="1"/>
    <col min="1049" max="1049" width="0" style="1" hidden="1" customWidth="1"/>
    <col min="1050" max="1050" width="15.109375" style="1" customWidth="1"/>
    <col min="1051" max="1051" width="16.44140625" style="1" customWidth="1"/>
    <col min="1052" max="1052" width="16.5546875" style="1" customWidth="1"/>
    <col min="1053" max="1053" width="14.44140625" style="1" customWidth="1"/>
    <col min="1054" max="1054" width="16.5546875" style="1" customWidth="1"/>
    <col min="1055" max="1055" width="15.109375" style="1" customWidth="1"/>
    <col min="1056" max="1067" width="0" style="1" hidden="1" customWidth="1"/>
    <col min="1068" max="1068" width="9.109375" style="1" customWidth="1"/>
    <col min="1069" max="1070" width="0" style="1" hidden="1" customWidth="1"/>
    <col min="1071" max="1071" width="9.109375" style="1" customWidth="1"/>
    <col min="1072" max="1073" width="0" style="1" hidden="1" customWidth="1"/>
    <col min="1074" max="1292" width="9.109375" style="1" customWidth="1"/>
    <col min="1293" max="1293" width="56.109375" style="1" customWidth="1"/>
    <col min="1294" max="1299" width="7.6640625" style="1"/>
    <col min="1300" max="1300" width="20.44140625" style="1" customWidth="1"/>
    <col min="1301" max="1301" width="37.44140625" style="1" customWidth="1"/>
    <col min="1302" max="1302" width="0" style="1" hidden="1" customWidth="1"/>
    <col min="1303" max="1303" width="27" style="1" customWidth="1"/>
    <col min="1304" max="1304" width="16.44140625" style="1" customWidth="1"/>
    <col min="1305" max="1305" width="0" style="1" hidden="1" customWidth="1"/>
    <col min="1306" max="1306" width="15.109375" style="1" customWidth="1"/>
    <col min="1307" max="1307" width="16.44140625" style="1" customWidth="1"/>
    <col min="1308" max="1308" width="16.5546875" style="1" customWidth="1"/>
    <col min="1309" max="1309" width="14.44140625" style="1" customWidth="1"/>
    <col min="1310" max="1310" width="16.5546875" style="1" customWidth="1"/>
    <col min="1311" max="1311" width="15.109375" style="1" customWidth="1"/>
    <col min="1312" max="1323" width="0" style="1" hidden="1" customWidth="1"/>
    <col min="1324" max="1324" width="9.109375" style="1" customWidth="1"/>
    <col min="1325" max="1326" width="0" style="1" hidden="1" customWidth="1"/>
    <col min="1327" max="1327" width="9.109375" style="1" customWidth="1"/>
    <col min="1328" max="1329" width="0" style="1" hidden="1" customWidth="1"/>
    <col min="1330" max="1548" width="9.109375" style="1" customWidth="1"/>
    <col min="1549" max="1549" width="56.109375" style="1" customWidth="1"/>
    <col min="1550" max="1555" width="7.6640625" style="1"/>
    <col min="1556" max="1556" width="20.44140625" style="1" customWidth="1"/>
    <col min="1557" max="1557" width="37.44140625" style="1" customWidth="1"/>
    <col min="1558" max="1558" width="0" style="1" hidden="1" customWidth="1"/>
    <col min="1559" max="1559" width="27" style="1" customWidth="1"/>
    <col min="1560" max="1560" width="16.44140625" style="1" customWidth="1"/>
    <col min="1561" max="1561" width="0" style="1" hidden="1" customWidth="1"/>
    <col min="1562" max="1562" width="15.109375" style="1" customWidth="1"/>
    <col min="1563" max="1563" width="16.44140625" style="1" customWidth="1"/>
    <col min="1564" max="1564" width="16.5546875" style="1" customWidth="1"/>
    <col min="1565" max="1565" width="14.44140625" style="1" customWidth="1"/>
    <col min="1566" max="1566" width="16.5546875" style="1" customWidth="1"/>
    <col min="1567" max="1567" width="15.109375" style="1" customWidth="1"/>
    <col min="1568" max="1579" width="0" style="1" hidden="1" customWidth="1"/>
    <col min="1580" max="1580" width="9.109375" style="1" customWidth="1"/>
    <col min="1581" max="1582" width="0" style="1" hidden="1" customWidth="1"/>
    <col min="1583" max="1583" width="9.109375" style="1" customWidth="1"/>
    <col min="1584" max="1585" width="0" style="1" hidden="1" customWidth="1"/>
    <col min="1586" max="1804" width="9.109375" style="1" customWidth="1"/>
    <col min="1805" max="1805" width="56.109375" style="1" customWidth="1"/>
    <col min="1806" max="1811" width="7.6640625" style="1"/>
    <col min="1812" max="1812" width="20.44140625" style="1" customWidth="1"/>
    <col min="1813" max="1813" width="37.44140625" style="1" customWidth="1"/>
    <col min="1814" max="1814" width="0" style="1" hidden="1" customWidth="1"/>
    <col min="1815" max="1815" width="27" style="1" customWidth="1"/>
    <col min="1816" max="1816" width="16.44140625" style="1" customWidth="1"/>
    <col min="1817" max="1817" width="0" style="1" hidden="1" customWidth="1"/>
    <col min="1818" max="1818" width="15.109375" style="1" customWidth="1"/>
    <col min="1819" max="1819" width="16.44140625" style="1" customWidth="1"/>
    <col min="1820" max="1820" width="16.5546875" style="1" customWidth="1"/>
    <col min="1821" max="1821" width="14.44140625" style="1" customWidth="1"/>
    <col min="1822" max="1822" width="16.5546875" style="1" customWidth="1"/>
    <col min="1823" max="1823" width="15.109375" style="1" customWidth="1"/>
    <col min="1824" max="1835" width="0" style="1" hidden="1" customWidth="1"/>
    <col min="1836" max="1836" width="9.109375" style="1" customWidth="1"/>
    <col min="1837" max="1838" width="0" style="1" hidden="1" customWidth="1"/>
    <col min="1839" max="1839" width="9.109375" style="1" customWidth="1"/>
    <col min="1840" max="1841" width="0" style="1" hidden="1" customWidth="1"/>
    <col min="1842" max="2060" width="9.109375" style="1" customWidth="1"/>
    <col min="2061" max="2061" width="56.109375" style="1" customWidth="1"/>
    <col min="2062" max="2067" width="7.6640625" style="1"/>
    <col min="2068" max="2068" width="20.44140625" style="1" customWidth="1"/>
    <col min="2069" max="2069" width="37.44140625" style="1" customWidth="1"/>
    <col min="2070" max="2070" width="0" style="1" hidden="1" customWidth="1"/>
    <col min="2071" max="2071" width="27" style="1" customWidth="1"/>
    <col min="2072" max="2072" width="16.44140625" style="1" customWidth="1"/>
    <col min="2073" max="2073" width="0" style="1" hidden="1" customWidth="1"/>
    <col min="2074" max="2074" width="15.109375" style="1" customWidth="1"/>
    <col min="2075" max="2075" width="16.44140625" style="1" customWidth="1"/>
    <col min="2076" max="2076" width="16.5546875" style="1" customWidth="1"/>
    <col min="2077" max="2077" width="14.44140625" style="1" customWidth="1"/>
    <col min="2078" max="2078" width="16.5546875" style="1" customWidth="1"/>
    <col min="2079" max="2079" width="15.109375" style="1" customWidth="1"/>
    <col min="2080" max="2091" width="0" style="1" hidden="1" customWidth="1"/>
    <col min="2092" max="2092" width="9.109375" style="1" customWidth="1"/>
    <col min="2093" max="2094" width="0" style="1" hidden="1" customWidth="1"/>
    <col min="2095" max="2095" width="9.109375" style="1" customWidth="1"/>
    <col min="2096" max="2097" width="0" style="1" hidden="1" customWidth="1"/>
    <col min="2098" max="2316" width="9.109375" style="1" customWidth="1"/>
    <col min="2317" max="2317" width="56.109375" style="1" customWidth="1"/>
    <col min="2318" max="2323" width="7.6640625" style="1"/>
    <col min="2324" max="2324" width="20.44140625" style="1" customWidth="1"/>
    <col min="2325" max="2325" width="37.44140625" style="1" customWidth="1"/>
    <col min="2326" max="2326" width="0" style="1" hidden="1" customWidth="1"/>
    <col min="2327" max="2327" width="27" style="1" customWidth="1"/>
    <col min="2328" max="2328" width="16.44140625" style="1" customWidth="1"/>
    <col min="2329" max="2329" width="0" style="1" hidden="1" customWidth="1"/>
    <col min="2330" max="2330" width="15.109375" style="1" customWidth="1"/>
    <col min="2331" max="2331" width="16.44140625" style="1" customWidth="1"/>
    <col min="2332" max="2332" width="16.5546875" style="1" customWidth="1"/>
    <col min="2333" max="2333" width="14.44140625" style="1" customWidth="1"/>
    <col min="2334" max="2334" width="16.5546875" style="1" customWidth="1"/>
    <col min="2335" max="2335" width="15.109375" style="1" customWidth="1"/>
    <col min="2336" max="2347" width="0" style="1" hidden="1" customWidth="1"/>
    <col min="2348" max="2348" width="9.109375" style="1" customWidth="1"/>
    <col min="2349" max="2350" width="0" style="1" hidden="1" customWidth="1"/>
    <col min="2351" max="2351" width="9.109375" style="1" customWidth="1"/>
    <col min="2352" max="2353" width="0" style="1" hidden="1" customWidth="1"/>
    <col min="2354" max="2572" width="9.109375" style="1" customWidth="1"/>
    <col min="2573" max="2573" width="56.109375" style="1" customWidth="1"/>
    <col min="2574" max="2579" width="7.6640625" style="1"/>
    <col min="2580" max="2580" width="20.44140625" style="1" customWidth="1"/>
    <col min="2581" max="2581" width="37.44140625" style="1" customWidth="1"/>
    <col min="2582" max="2582" width="0" style="1" hidden="1" customWidth="1"/>
    <col min="2583" max="2583" width="27" style="1" customWidth="1"/>
    <col min="2584" max="2584" width="16.44140625" style="1" customWidth="1"/>
    <col min="2585" max="2585" width="0" style="1" hidden="1" customWidth="1"/>
    <col min="2586" max="2586" width="15.109375" style="1" customWidth="1"/>
    <col min="2587" max="2587" width="16.44140625" style="1" customWidth="1"/>
    <col min="2588" max="2588" width="16.5546875" style="1" customWidth="1"/>
    <col min="2589" max="2589" width="14.44140625" style="1" customWidth="1"/>
    <col min="2590" max="2590" width="16.5546875" style="1" customWidth="1"/>
    <col min="2591" max="2591" width="15.109375" style="1" customWidth="1"/>
    <col min="2592" max="2603" width="0" style="1" hidden="1" customWidth="1"/>
    <col min="2604" max="2604" width="9.109375" style="1" customWidth="1"/>
    <col min="2605" max="2606" width="0" style="1" hidden="1" customWidth="1"/>
    <col min="2607" max="2607" width="9.109375" style="1" customWidth="1"/>
    <col min="2608" max="2609" width="0" style="1" hidden="1" customWidth="1"/>
    <col min="2610" max="2828" width="9.109375" style="1" customWidth="1"/>
    <col min="2829" max="2829" width="56.109375" style="1" customWidth="1"/>
    <col min="2830" max="2835" width="7.6640625" style="1"/>
    <col min="2836" max="2836" width="20.44140625" style="1" customWidth="1"/>
    <col min="2837" max="2837" width="37.44140625" style="1" customWidth="1"/>
    <col min="2838" max="2838" width="0" style="1" hidden="1" customWidth="1"/>
    <col min="2839" max="2839" width="27" style="1" customWidth="1"/>
    <col min="2840" max="2840" width="16.44140625" style="1" customWidth="1"/>
    <col min="2841" max="2841" width="0" style="1" hidden="1" customWidth="1"/>
    <col min="2842" max="2842" width="15.109375" style="1" customWidth="1"/>
    <col min="2843" max="2843" width="16.44140625" style="1" customWidth="1"/>
    <col min="2844" max="2844" width="16.5546875" style="1" customWidth="1"/>
    <col min="2845" max="2845" width="14.44140625" style="1" customWidth="1"/>
    <col min="2846" max="2846" width="16.5546875" style="1" customWidth="1"/>
    <col min="2847" max="2847" width="15.109375" style="1" customWidth="1"/>
    <col min="2848" max="2859" width="0" style="1" hidden="1" customWidth="1"/>
    <col min="2860" max="2860" width="9.109375" style="1" customWidth="1"/>
    <col min="2861" max="2862" width="0" style="1" hidden="1" customWidth="1"/>
    <col min="2863" max="2863" width="9.109375" style="1" customWidth="1"/>
    <col min="2864" max="2865" width="0" style="1" hidden="1" customWidth="1"/>
    <col min="2866" max="3084" width="9.109375" style="1" customWidth="1"/>
    <col min="3085" max="3085" width="56.109375" style="1" customWidth="1"/>
    <col min="3086" max="3091" width="7.6640625" style="1"/>
    <col min="3092" max="3092" width="20.44140625" style="1" customWidth="1"/>
    <col min="3093" max="3093" width="37.44140625" style="1" customWidth="1"/>
    <col min="3094" max="3094" width="0" style="1" hidden="1" customWidth="1"/>
    <col min="3095" max="3095" width="27" style="1" customWidth="1"/>
    <col min="3096" max="3096" width="16.44140625" style="1" customWidth="1"/>
    <col min="3097" max="3097" width="0" style="1" hidden="1" customWidth="1"/>
    <col min="3098" max="3098" width="15.109375" style="1" customWidth="1"/>
    <col min="3099" max="3099" width="16.44140625" style="1" customWidth="1"/>
    <col min="3100" max="3100" width="16.5546875" style="1" customWidth="1"/>
    <col min="3101" max="3101" width="14.44140625" style="1" customWidth="1"/>
    <col min="3102" max="3102" width="16.5546875" style="1" customWidth="1"/>
    <col min="3103" max="3103" width="15.109375" style="1" customWidth="1"/>
    <col min="3104" max="3115" width="0" style="1" hidden="1" customWidth="1"/>
    <col min="3116" max="3116" width="9.109375" style="1" customWidth="1"/>
    <col min="3117" max="3118" width="0" style="1" hidden="1" customWidth="1"/>
    <col min="3119" max="3119" width="9.109375" style="1" customWidth="1"/>
    <col min="3120" max="3121" width="0" style="1" hidden="1" customWidth="1"/>
    <col min="3122" max="3340" width="9.109375" style="1" customWidth="1"/>
    <col min="3341" max="3341" width="56.109375" style="1" customWidth="1"/>
    <col min="3342" max="3347" width="7.6640625" style="1"/>
    <col min="3348" max="3348" width="20.44140625" style="1" customWidth="1"/>
    <col min="3349" max="3349" width="37.44140625" style="1" customWidth="1"/>
    <col min="3350" max="3350" width="0" style="1" hidden="1" customWidth="1"/>
    <col min="3351" max="3351" width="27" style="1" customWidth="1"/>
    <col min="3352" max="3352" width="16.44140625" style="1" customWidth="1"/>
    <col min="3353" max="3353" width="0" style="1" hidden="1" customWidth="1"/>
    <col min="3354" max="3354" width="15.109375" style="1" customWidth="1"/>
    <col min="3355" max="3355" width="16.44140625" style="1" customWidth="1"/>
    <col min="3356" max="3356" width="16.5546875" style="1" customWidth="1"/>
    <col min="3357" max="3357" width="14.44140625" style="1" customWidth="1"/>
    <col min="3358" max="3358" width="16.5546875" style="1" customWidth="1"/>
    <col min="3359" max="3359" width="15.109375" style="1" customWidth="1"/>
    <col min="3360" max="3371" width="0" style="1" hidden="1" customWidth="1"/>
    <col min="3372" max="3372" width="9.109375" style="1" customWidth="1"/>
    <col min="3373" max="3374" width="0" style="1" hidden="1" customWidth="1"/>
    <col min="3375" max="3375" width="9.109375" style="1" customWidth="1"/>
    <col min="3376" max="3377" width="0" style="1" hidden="1" customWidth="1"/>
    <col min="3378" max="3596" width="9.109375" style="1" customWidth="1"/>
    <col min="3597" max="3597" width="56.109375" style="1" customWidth="1"/>
    <col min="3598" max="3603" width="7.6640625" style="1"/>
    <col min="3604" max="3604" width="20.44140625" style="1" customWidth="1"/>
    <col min="3605" max="3605" width="37.44140625" style="1" customWidth="1"/>
    <col min="3606" max="3606" width="0" style="1" hidden="1" customWidth="1"/>
    <col min="3607" max="3607" width="27" style="1" customWidth="1"/>
    <col min="3608" max="3608" width="16.44140625" style="1" customWidth="1"/>
    <col min="3609" max="3609" width="0" style="1" hidden="1" customWidth="1"/>
    <col min="3610" max="3610" width="15.109375" style="1" customWidth="1"/>
    <col min="3611" max="3611" width="16.44140625" style="1" customWidth="1"/>
    <col min="3612" max="3612" width="16.5546875" style="1" customWidth="1"/>
    <col min="3613" max="3613" width="14.44140625" style="1" customWidth="1"/>
    <col min="3614" max="3614" width="16.5546875" style="1" customWidth="1"/>
    <col min="3615" max="3615" width="15.109375" style="1" customWidth="1"/>
    <col min="3616" max="3627" width="0" style="1" hidden="1" customWidth="1"/>
    <col min="3628" max="3628" width="9.109375" style="1" customWidth="1"/>
    <col min="3629" max="3630" width="0" style="1" hidden="1" customWidth="1"/>
    <col min="3631" max="3631" width="9.109375" style="1" customWidth="1"/>
    <col min="3632" max="3633" width="0" style="1" hidden="1" customWidth="1"/>
    <col min="3634" max="3852" width="9.109375" style="1" customWidth="1"/>
    <col min="3853" max="3853" width="56.109375" style="1" customWidth="1"/>
    <col min="3854" max="3859" width="7.6640625" style="1"/>
    <col min="3860" max="3860" width="20.44140625" style="1" customWidth="1"/>
    <col min="3861" max="3861" width="37.44140625" style="1" customWidth="1"/>
    <col min="3862" max="3862" width="0" style="1" hidden="1" customWidth="1"/>
    <col min="3863" max="3863" width="27" style="1" customWidth="1"/>
    <col min="3864" max="3864" width="16.44140625" style="1" customWidth="1"/>
    <col min="3865" max="3865" width="0" style="1" hidden="1" customWidth="1"/>
    <col min="3866" max="3866" width="15.109375" style="1" customWidth="1"/>
    <col min="3867" max="3867" width="16.44140625" style="1" customWidth="1"/>
    <col min="3868" max="3868" width="16.5546875" style="1" customWidth="1"/>
    <col min="3869" max="3869" width="14.44140625" style="1" customWidth="1"/>
    <col min="3870" max="3870" width="16.5546875" style="1" customWidth="1"/>
    <col min="3871" max="3871" width="15.109375" style="1" customWidth="1"/>
    <col min="3872" max="3883" width="0" style="1" hidden="1" customWidth="1"/>
    <col min="3884" max="3884" width="9.109375" style="1" customWidth="1"/>
    <col min="3885" max="3886" width="0" style="1" hidden="1" customWidth="1"/>
    <col min="3887" max="3887" width="9.109375" style="1" customWidth="1"/>
    <col min="3888" max="3889" width="0" style="1" hidden="1" customWidth="1"/>
    <col min="3890" max="4108" width="9.109375" style="1" customWidth="1"/>
    <col min="4109" max="4109" width="56.109375" style="1" customWidth="1"/>
    <col min="4110" max="4115" width="7.6640625" style="1"/>
    <col min="4116" max="4116" width="20.44140625" style="1" customWidth="1"/>
    <col min="4117" max="4117" width="37.44140625" style="1" customWidth="1"/>
    <col min="4118" max="4118" width="0" style="1" hidden="1" customWidth="1"/>
    <col min="4119" max="4119" width="27" style="1" customWidth="1"/>
    <col min="4120" max="4120" width="16.44140625" style="1" customWidth="1"/>
    <col min="4121" max="4121" width="0" style="1" hidden="1" customWidth="1"/>
    <col min="4122" max="4122" width="15.109375" style="1" customWidth="1"/>
    <col min="4123" max="4123" width="16.44140625" style="1" customWidth="1"/>
    <col min="4124" max="4124" width="16.5546875" style="1" customWidth="1"/>
    <col min="4125" max="4125" width="14.44140625" style="1" customWidth="1"/>
    <col min="4126" max="4126" width="16.5546875" style="1" customWidth="1"/>
    <col min="4127" max="4127" width="15.109375" style="1" customWidth="1"/>
    <col min="4128" max="4139" width="0" style="1" hidden="1" customWidth="1"/>
    <col min="4140" max="4140" width="9.109375" style="1" customWidth="1"/>
    <col min="4141" max="4142" width="0" style="1" hidden="1" customWidth="1"/>
    <col min="4143" max="4143" width="9.109375" style="1" customWidth="1"/>
    <col min="4144" max="4145" width="0" style="1" hidden="1" customWidth="1"/>
    <col min="4146" max="4364" width="9.109375" style="1" customWidth="1"/>
    <col min="4365" max="4365" width="56.109375" style="1" customWidth="1"/>
    <col min="4366" max="4371" width="7.6640625" style="1"/>
    <col min="4372" max="4372" width="20.44140625" style="1" customWidth="1"/>
    <col min="4373" max="4373" width="37.44140625" style="1" customWidth="1"/>
    <col min="4374" max="4374" width="0" style="1" hidden="1" customWidth="1"/>
    <col min="4375" max="4375" width="27" style="1" customWidth="1"/>
    <col min="4376" max="4376" width="16.44140625" style="1" customWidth="1"/>
    <col min="4377" max="4377" width="0" style="1" hidden="1" customWidth="1"/>
    <col min="4378" max="4378" width="15.109375" style="1" customWidth="1"/>
    <col min="4379" max="4379" width="16.44140625" style="1" customWidth="1"/>
    <col min="4380" max="4380" width="16.5546875" style="1" customWidth="1"/>
    <col min="4381" max="4381" width="14.44140625" style="1" customWidth="1"/>
    <col min="4382" max="4382" width="16.5546875" style="1" customWidth="1"/>
    <col min="4383" max="4383" width="15.109375" style="1" customWidth="1"/>
    <col min="4384" max="4395" width="0" style="1" hidden="1" customWidth="1"/>
    <col min="4396" max="4396" width="9.109375" style="1" customWidth="1"/>
    <col min="4397" max="4398" width="0" style="1" hidden="1" customWidth="1"/>
    <col min="4399" max="4399" width="9.109375" style="1" customWidth="1"/>
    <col min="4400" max="4401" width="0" style="1" hidden="1" customWidth="1"/>
    <col min="4402" max="4620" width="9.109375" style="1" customWidth="1"/>
    <col min="4621" max="4621" width="56.109375" style="1" customWidth="1"/>
    <col min="4622" max="4627" width="7.6640625" style="1"/>
    <col min="4628" max="4628" width="20.44140625" style="1" customWidth="1"/>
    <col min="4629" max="4629" width="37.44140625" style="1" customWidth="1"/>
    <col min="4630" max="4630" width="0" style="1" hidden="1" customWidth="1"/>
    <col min="4631" max="4631" width="27" style="1" customWidth="1"/>
    <col min="4632" max="4632" width="16.44140625" style="1" customWidth="1"/>
    <col min="4633" max="4633" width="0" style="1" hidden="1" customWidth="1"/>
    <col min="4634" max="4634" width="15.109375" style="1" customWidth="1"/>
    <col min="4635" max="4635" width="16.44140625" style="1" customWidth="1"/>
    <col min="4636" max="4636" width="16.5546875" style="1" customWidth="1"/>
    <col min="4637" max="4637" width="14.44140625" style="1" customWidth="1"/>
    <col min="4638" max="4638" width="16.5546875" style="1" customWidth="1"/>
    <col min="4639" max="4639" width="15.109375" style="1" customWidth="1"/>
    <col min="4640" max="4651" width="0" style="1" hidden="1" customWidth="1"/>
    <col min="4652" max="4652" width="9.109375" style="1" customWidth="1"/>
    <col min="4653" max="4654" width="0" style="1" hidden="1" customWidth="1"/>
    <col min="4655" max="4655" width="9.109375" style="1" customWidth="1"/>
    <col min="4656" max="4657" width="0" style="1" hidden="1" customWidth="1"/>
    <col min="4658" max="4876" width="9.109375" style="1" customWidth="1"/>
    <col min="4877" max="4877" width="56.109375" style="1" customWidth="1"/>
    <col min="4878" max="4883" width="7.6640625" style="1"/>
    <col min="4884" max="4884" width="20.44140625" style="1" customWidth="1"/>
    <col min="4885" max="4885" width="37.44140625" style="1" customWidth="1"/>
    <col min="4886" max="4886" width="0" style="1" hidden="1" customWidth="1"/>
    <col min="4887" max="4887" width="27" style="1" customWidth="1"/>
    <col min="4888" max="4888" width="16.44140625" style="1" customWidth="1"/>
    <col min="4889" max="4889" width="0" style="1" hidden="1" customWidth="1"/>
    <col min="4890" max="4890" width="15.109375" style="1" customWidth="1"/>
    <col min="4891" max="4891" width="16.44140625" style="1" customWidth="1"/>
    <col min="4892" max="4892" width="16.5546875" style="1" customWidth="1"/>
    <col min="4893" max="4893" width="14.44140625" style="1" customWidth="1"/>
    <col min="4894" max="4894" width="16.5546875" style="1" customWidth="1"/>
    <col min="4895" max="4895" width="15.109375" style="1" customWidth="1"/>
    <col min="4896" max="4907" width="0" style="1" hidden="1" customWidth="1"/>
    <col min="4908" max="4908" width="9.109375" style="1" customWidth="1"/>
    <col min="4909" max="4910" width="0" style="1" hidden="1" customWidth="1"/>
    <col min="4911" max="4911" width="9.109375" style="1" customWidth="1"/>
    <col min="4912" max="4913" width="0" style="1" hidden="1" customWidth="1"/>
    <col min="4914" max="5132" width="9.109375" style="1" customWidth="1"/>
    <col min="5133" max="5133" width="56.109375" style="1" customWidth="1"/>
    <col min="5134" max="5139" width="7.6640625" style="1"/>
    <col min="5140" max="5140" width="20.44140625" style="1" customWidth="1"/>
    <col min="5141" max="5141" width="37.44140625" style="1" customWidth="1"/>
    <col min="5142" max="5142" width="0" style="1" hidden="1" customWidth="1"/>
    <col min="5143" max="5143" width="27" style="1" customWidth="1"/>
    <col min="5144" max="5144" width="16.44140625" style="1" customWidth="1"/>
    <col min="5145" max="5145" width="0" style="1" hidden="1" customWidth="1"/>
    <col min="5146" max="5146" width="15.109375" style="1" customWidth="1"/>
    <col min="5147" max="5147" width="16.44140625" style="1" customWidth="1"/>
    <col min="5148" max="5148" width="16.5546875" style="1" customWidth="1"/>
    <col min="5149" max="5149" width="14.44140625" style="1" customWidth="1"/>
    <col min="5150" max="5150" width="16.5546875" style="1" customWidth="1"/>
    <col min="5151" max="5151" width="15.109375" style="1" customWidth="1"/>
    <col min="5152" max="5163" width="0" style="1" hidden="1" customWidth="1"/>
    <col min="5164" max="5164" width="9.109375" style="1" customWidth="1"/>
    <col min="5165" max="5166" width="0" style="1" hidden="1" customWidth="1"/>
    <col min="5167" max="5167" width="9.109375" style="1" customWidth="1"/>
    <col min="5168" max="5169" width="0" style="1" hidden="1" customWidth="1"/>
    <col min="5170" max="5388" width="9.109375" style="1" customWidth="1"/>
    <col min="5389" max="5389" width="56.109375" style="1" customWidth="1"/>
    <col min="5390" max="5395" width="7.6640625" style="1"/>
    <col min="5396" max="5396" width="20.44140625" style="1" customWidth="1"/>
    <col min="5397" max="5397" width="37.44140625" style="1" customWidth="1"/>
    <col min="5398" max="5398" width="0" style="1" hidden="1" customWidth="1"/>
    <col min="5399" max="5399" width="27" style="1" customWidth="1"/>
    <col min="5400" max="5400" width="16.44140625" style="1" customWidth="1"/>
    <col min="5401" max="5401" width="0" style="1" hidden="1" customWidth="1"/>
    <col min="5402" max="5402" width="15.109375" style="1" customWidth="1"/>
    <col min="5403" max="5403" width="16.44140625" style="1" customWidth="1"/>
    <col min="5404" max="5404" width="16.5546875" style="1" customWidth="1"/>
    <col min="5405" max="5405" width="14.44140625" style="1" customWidth="1"/>
    <col min="5406" max="5406" width="16.5546875" style="1" customWidth="1"/>
    <col min="5407" max="5407" width="15.109375" style="1" customWidth="1"/>
    <col min="5408" max="5419" width="0" style="1" hidden="1" customWidth="1"/>
    <col min="5420" max="5420" width="9.109375" style="1" customWidth="1"/>
    <col min="5421" max="5422" width="0" style="1" hidden="1" customWidth="1"/>
    <col min="5423" max="5423" width="9.109375" style="1" customWidth="1"/>
    <col min="5424" max="5425" width="0" style="1" hidden="1" customWidth="1"/>
    <col min="5426" max="5644" width="9.109375" style="1" customWidth="1"/>
    <col min="5645" max="5645" width="56.109375" style="1" customWidth="1"/>
    <col min="5646" max="5651" width="7.6640625" style="1"/>
    <col min="5652" max="5652" width="20.44140625" style="1" customWidth="1"/>
    <col min="5653" max="5653" width="37.44140625" style="1" customWidth="1"/>
    <col min="5654" max="5654" width="0" style="1" hidden="1" customWidth="1"/>
    <col min="5655" max="5655" width="27" style="1" customWidth="1"/>
    <col min="5656" max="5656" width="16.44140625" style="1" customWidth="1"/>
    <col min="5657" max="5657" width="0" style="1" hidden="1" customWidth="1"/>
    <col min="5658" max="5658" width="15.109375" style="1" customWidth="1"/>
    <col min="5659" max="5659" width="16.44140625" style="1" customWidth="1"/>
    <col min="5660" max="5660" width="16.5546875" style="1" customWidth="1"/>
    <col min="5661" max="5661" width="14.44140625" style="1" customWidth="1"/>
    <col min="5662" max="5662" width="16.5546875" style="1" customWidth="1"/>
    <col min="5663" max="5663" width="15.109375" style="1" customWidth="1"/>
    <col min="5664" max="5675" width="0" style="1" hidden="1" customWidth="1"/>
    <col min="5676" max="5676" width="9.109375" style="1" customWidth="1"/>
    <col min="5677" max="5678" width="0" style="1" hidden="1" customWidth="1"/>
    <col min="5679" max="5679" width="9.109375" style="1" customWidth="1"/>
    <col min="5680" max="5681" width="0" style="1" hidden="1" customWidth="1"/>
    <col min="5682" max="5900" width="9.109375" style="1" customWidth="1"/>
    <col min="5901" max="5901" width="56.109375" style="1" customWidth="1"/>
    <col min="5902" max="5907" width="7.6640625" style="1"/>
    <col min="5908" max="5908" width="20.44140625" style="1" customWidth="1"/>
    <col min="5909" max="5909" width="37.44140625" style="1" customWidth="1"/>
    <col min="5910" max="5910" width="0" style="1" hidden="1" customWidth="1"/>
    <col min="5911" max="5911" width="27" style="1" customWidth="1"/>
    <col min="5912" max="5912" width="16.44140625" style="1" customWidth="1"/>
    <col min="5913" max="5913" width="0" style="1" hidden="1" customWidth="1"/>
    <col min="5914" max="5914" width="15.109375" style="1" customWidth="1"/>
    <col min="5915" max="5915" width="16.44140625" style="1" customWidth="1"/>
    <col min="5916" max="5916" width="16.5546875" style="1" customWidth="1"/>
    <col min="5917" max="5917" width="14.44140625" style="1" customWidth="1"/>
    <col min="5918" max="5918" width="16.5546875" style="1" customWidth="1"/>
    <col min="5919" max="5919" width="15.109375" style="1" customWidth="1"/>
    <col min="5920" max="5931" width="0" style="1" hidden="1" customWidth="1"/>
    <col min="5932" max="5932" width="9.109375" style="1" customWidth="1"/>
    <col min="5933" max="5934" width="0" style="1" hidden="1" customWidth="1"/>
    <col min="5935" max="5935" width="9.109375" style="1" customWidth="1"/>
    <col min="5936" max="5937" width="0" style="1" hidden="1" customWidth="1"/>
    <col min="5938" max="6156" width="9.109375" style="1" customWidth="1"/>
    <col min="6157" max="6157" width="56.109375" style="1" customWidth="1"/>
    <col min="6158" max="6163" width="7.6640625" style="1"/>
    <col min="6164" max="6164" width="20.44140625" style="1" customWidth="1"/>
    <col min="6165" max="6165" width="37.44140625" style="1" customWidth="1"/>
    <col min="6166" max="6166" width="0" style="1" hidden="1" customWidth="1"/>
    <col min="6167" max="6167" width="27" style="1" customWidth="1"/>
    <col min="6168" max="6168" width="16.44140625" style="1" customWidth="1"/>
    <col min="6169" max="6169" width="0" style="1" hidden="1" customWidth="1"/>
    <col min="6170" max="6170" width="15.109375" style="1" customWidth="1"/>
    <col min="6171" max="6171" width="16.44140625" style="1" customWidth="1"/>
    <col min="6172" max="6172" width="16.5546875" style="1" customWidth="1"/>
    <col min="6173" max="6173" width="14.44140625" style="1" customWidth="1"/>
    <col min="6174" max="6174" width="16.5546875" style="1" customWidth="1"/>
    <col min="6175" max="6175" width="15.109375" style="1" customWidth="1"/>
    <col min="6176" max="6187" width="0" style="1" hidden="1" customWidth="1"/>
    <col min="6188" max="6188" width="9.109375" style="1" customWidth="1"/>
    <col min="6189" max="6190" width="0" style="1" hidden="1" customWidth="1"/>
    <col min="6191" max="6191" width="9.109375" style="1" customWidth="1"/>
    <col min="6192" max="6193" width="0" style="1" hidden="1" customWidth="1"/>
    <col min="6194" max="6412" width="9.109375" style="1" customWidth="1"/>
    <col min="6413" max="6413" width="56.109375" style="1" customWidth="1"/>
    <col min="6414" max="6419" width="7.6640625" style="1"/>
    <col min="6420" max="6420" width="20.44140625" style="1" customWidth="1"/>
    <col min="6421" max="6421" width="37.44140625" style="1" customWidth="1"/>
    <col min="6422" max="6422" width="0" style="1" hidden="1" customWidth="1"/>
    <col min="6423" max="6423" width="27" style="1" customWidth="1"/>
    <col min="6424" max="6424" width="16.44140625" style="1" customWidth="1"/>
    <col min="6425" max="6425" width="0" style="1" hidden="1" customWidth="1"/>
    <col min="6426" max="6426" width="15.109375" style="1" customWidth="1"/>
    <col min="6427" max="6427" width="16.44140625" style="1" customWidth="1"/>
    <col min="6428" max="6428" width="16.5546875" style="1" customWidth="1"/>
    <col min="6429" max="6429" width="14.44140625" style="1" customWidth="1"/>
    <col min="6430" max="6430" width="16.5546875" style="1" customWidth="1"/>
    <col min="6431" max="6431" width="15.109375" style="1" customWidth="1"/>
    <col min="6432" max="6443" width="0" style="1" hidden="1" customWidth="1"/>
    <col min="6444" max="6444" width="9.109375" style="1" customWidth="1"/>
    <col min="6445" max="6446" width="0" style="1" hidden="1" customWidth="1"/>
    <col min="6447" max="6447" width="9.109375" style="1" customWidth="1"/>
    <col min="6448" max="6449" width="0" style="1" hidden="1" customWidth="1"/>
    <col min="6450" max="6668" width="9.109375" style="1" customWidth="1"/>
    <col min="6669" max="6669" width="56.109375" style="1" customWidth="1"/>
    <col min="6670" max="6675" width="7.6640625" style="1"/>
    <col min="6676" max="6676" width="20.44140625" style="1" customWidth="1"/>
    <col min="6677" max="6677" width="37.44140625" style="1" customWidth="1"/>
    <col min="6678" max="6678" width="0" style="1" hidden="1" customWidth="1"/>
    <col min="6679" max="6679" width="27" style="1" customWidth="1"/>
    <col min="6680" max="6680" width="16.44140625" style="1" customWidth="1"/>
    <col min="6681" max="6681" width="0" style="1" hidden="1" customWidth="1"/>
    <col min="6682" max="6682" width="15.109375" style="1" customWidth="1"/>
    <col min="6683" max="6683" width="16.44140625" style="1" customWidth="1"/>
    <col min="6684" max="6684" width="16.5546875" style="1" customWidth="1"/>
    <col min="6685" max="6685" width="14.44140625" style="1" customWidth="1"/>
    <col min="6686" max="6686" width="16.5546875" style="1" customWidth="1"/>
    <col min="6687" max="6687" width="15.109375" style="1" customWidth="1"/>
    <col min="6688" max="6699" width="0" style="1" hidden="1" customWidth="1"/>
    <col min="6700" max="6700" width="9.109375" style="1" customWidth="1"/>
    <col min="6701" max="6702" width="0" style="1" hidden="1" customWidth="1"/>
    <col min="6703" max="6703" width="9.109375" style="1" customWidth="1"/>
    <col min="6704" max="6705" width="0" style="1" hidden="1" customWidth="1"/>
    <col min="6706" max="6924" width="9.109375" style="1" customWidth="1"/>
    <col min="6925" max="6925" width="56.109375" style="1" customWidth="1"/>
    <col min="6926" max="6931" width="7.6640625" style="1"/>
    <col min="6932" max="6932" width="20.44140625" style="1" customWidth="1"/>
    <col min="6933" max="6933" width="37.44140625" style="1" customWidth="1"/>
    <col min="6934" max="6934" width="0" style="1" hidden="1" customWidth="1"/>
    <col min="6935" max="6935" width="27" style="1" customWidth="1"/>
    <col min="6936" max="6936" width="16.44140625" style="1" customWidth="1"/>
    <col min="6937" max="6937" width="0" style="1" hidden="1" customWidth="1"/>
    <col min="6938" max="6938" width="15.109375" style="1" customWidth="1"/>
    <col min="6939" max="6939" width="16.44140625" style="1" customWidth="1"/>
    <col min="6940" max="6940" width="16.5546875" style="1" customWidth="1"/>
    <col min="6941" max="6941" width="14.44140625" style="1" customWidth="1"/>
    <col min="6942" max="6942" width="16.5546875" style="1" customWidth="1"/>
    <col min="6943" max="6943" width="15.109375" style="1" customWidth="1"/>
    <col min="6944" max="6955" width="0" style="1" hidden="1" customWidth="1"/>
    <col min="6956" max="6956" width="9.109375" style="1" customWidth="1"/>
    <col min="6957" max="6958" width="0" style="1" hidden="1" customWidth="1"/>
    <col min="6959" max="6959" width="9.109375" style="1" customWidth="1"/>
    <col min="6960" max="6961" width="0" style="1" hidden="1" customWidth="1"/>
    <col min="6962" max="7180" width="9.109375" style="1" customWidth="1"/>
    <col min="7181" max="7181" width="56.109375" style="1" customWidth="1"/>
    <col min="7182" max="7187" width="7.6640625" style="1"/>
    <col min="7188" max="7188" width="20.44140625" style="1" customWidth="1"/>
    <col min="7189" max="7189" width="37.44140625" style="1" customWidth="1"/>
    <col min="7190" max="7190" width="0" style="1" hidden="1" customWidth="1"/>
    <col min="7191" max="7191" width="27" style="1" customWidth="1"/>
    <col min="7192" max="7192" width="16.44140625" style="1" customWidth="1"/>
    <col min="7193" max="7193" width="0" style="1" hidden="1" customWidth="1"/>
    <col min="7194" max="7194" width="15.109375" style="1" customWidth="1"/>
    <col min="7195" max="7195" width="16.44140625" style="1" customWidth="1"/>
    <col min="7196" max="7196" width="16.5546875" style="1" customWidth="1"/>
    <col min="7197" max="7197" width="14.44140625" style="1" customWidth="1"/>
    <col min="7198" max="7198" width="16.5546875" style="1" customWidth="1"/>
    <col min="7199" max="7199" width="15.109375" style="1" customWidth="1"/>
    <col min="7200" max="7211" width="0" style="1" hidden="1" customWidth="1"/>
    <col min="7212" max="7212" width="9.109375" style="1" customWidth="1"/>
    <col min="7213" max="7214" width="0" style="1" hidden="1" customWidth="1"/>
    <col min="7215" max="7215" width="9.109375" style="1" customWidth="1"/>
    <col min="7216" max="7217" width="0" style="1" hidden="1" customWidth="1"/>
    <col min="7218" max="7436" width="9.109375" style="1" customWidth="1"/>
    <col min="7437" max="7437" width="56.109375" style="1" customWidth="1"/>
    <col min="7438" max="7443" width="7.6640625" style="1"/>
    <col min="7444" max="7444" width="20.44140625" style="1" customWidth="1"/>
    <col min="7445" max="7445" width="37.44140625" style="1" customWidth="1"/>
    <col min="7446" max="7446" width="0" style="1" hidden="1" customWidth="1"/>
    <col min="7447" max="7447" width="27" style="1" customWidth="1"/>
    <col min="7448" max="7448" width="16.44140625" style="1" customWidth="1"/>
    <col min="7449" max="7449" width="0" style="1" hidden="1" customWidth="1"/>
    <col min="7450" max="7450" width="15.109375" style="1" customWidth="1"/>
    <col min="7451" max="7451" width="16.44140625" style="1" customWidth="1"/>
    <col min="7452" max="7452" width="16.5546875" style="1" customWidth="1"/>
    <col min="7453" max="7453" width="14.44140625" style="1" customWidth="1"/>
    <col min="7454" max="7454" width="16.5546875" style="1" customWidth="1"/>
    <col min="7455" max="7455" width="15.109375" style="1" customWidth="1"/>
    <col min="7456" max="7467" width="0" style="1" hidden="1" customWidth="1"/>
    <col min="7468" max="7468" width="9.109375" style="1" customWidth="1"/>
    <col min="7469" max="7470" width="0" style="1" hidden="1" customWidth="1"/>
    <col min="7471" max="7471" width="9.109375" style="1" customWidth="1"/>
    <col min="7472" max="7473" width="0" style="1" hidden="1" customWidth="1"/>
    <col min="7474" max="7692" width="9.109375" style="1" customWidth="1"/>
    <col min="7693" max="7693" width="56.109375" style="1" customWidth="1"/>
    <col min="7694" max="7699" width="7.6640625" style="1"/>
    <col min="7700" max="7700" width="20.44140625" style="1" customWidth="1"/>
    <col min="7701" max="7701" width="37.44140625" style="1" customWidth="1"/>
    <col min="7702" max="7702" width="0" style="1" hidden="1" customWidth="1"/>
    <col min="7703" max="7703" width="27" style="1" customWidth="1"/>
    <col min="7704" max="7704" width="16.44140625" style="1" customWidth="1"/>
    <col min="7705" max="7705" width="0" style="1" hidden="1" customWidth="1"/>
    <col min="7706" max="7706" width="15.109375" style="1" customWidth="1"/>
    <col min="7707" max="7707" width="16.44140625" style="1" customWidth="1"/>
    <col min="7708" max="7708" width="16.5546875" style="1" customWidth="1"/>
    <col min="7709" max="7709" width="14.44140625" style="1" customWidth="1"/>
    <col min="7710" max="7710" width="16.5546875" style="1" customWidth="1"/>
    <col min="7711" max="7711" width="15.109375" style="1" customWidth="1"/>
    <col min="7712" max="7723" width="0" style="1" hidden="1" customWidth="1"/>
    <col min="7724" max="7724" width="9.109375" style="1" customWidth="1"/>
    <col min="7725" max="7726" width="0" style="1" hidden="1" customWidth="1"/>
    <col min="7727" max="7727" width="9.109375" style="1" customWidth="1"/>
    <col min="7728" max="7729" width="0" style="1" hidden="1" customWidth="1"/>
    <col min="7730" max="7948" width="9.109375" style="1" customWidth="1"/>
    <col min="7949" max="7949" width="56.109375" style="1" customWidth="1"/>
    <col min="7950" max="7955" width="7.6640625" style="1"/>
    <col min="7956" max="7956" width="20.44140625" style="1" customWidth="1"/>
    <col min="7957" max="7957" width="37.44140625" style="1" customWidth="1"/>
    <col min="7958" max="7958" width="0" style="1" hidden="1" customWidth="1"/>
    <col min="7959" max="7959" width="27" style="1" customWidth="1"/>
    <col min="7960" max="7960" width="16.44140625" style="1" customWidth="1"/>
    <col min="7961" max="7961" width="0" style="1" hidden="1" customWidth="1"/>
    <col min="7962" max="7962" width="15.109375" style="1" customWidth="1"/>
    <col min="7963" max="7963" width="16.44140625" style="1" customWidth="1"/>
    <col min="7964" max="7964" width="16.5546875" style="1" customWidth="1"/>
    <col min="7965" max="7965" width="14.44140625" style="1" customWidth="1"/>
    <col min="7966" max="7966" width="16.5546875" style="1" customWidth="1"/>
    <col min="7967" max="7967" width="15.109375" style="1" customWidth="1"/>
    <col min="7968" max="7979" width="0" style="1" hidden="1" customWidth="1"/>
    <col min="7980" max="7980" width="9.109375" style="1" customWidth="1"/>
    <col min="7981" max="7982" width="0" style="1" hidden="1" customWidth="1"/>
    <col min="7983" max="7983" width="9.109375" style="1" customWidth="1"/>
    <col min="7984" max="7985" width="0" style="1" hidden="1" customWidth="1"/>
    <col min="7986" max="8204" width="9.109375" style="1" customWidth="1"/>
    <col min="8205" max="8205" width="56.109375" style="1" customWidth="1"/>
    <col min="8206" max="8211" width="7.6640625" style="1"/>
    <col min="8212" max="8212" width="20.44140625" style="1" customWidth="1"/>
    <col min="8213" max="8213" width="37.44140625" style="1" customWidth="1"/>
    <col min="8214" max="8214" width="0" style="1" hidden="1" customWidth="1"/>
    <col min="8215" max="8215" width="27" style="1" customWidth="1"/>
    <col min="8216" max="8216" width="16.44140625" style="1" customWidth="1"/>
    <col min="8217" max="8217" width="0" style="1" hidden="1" customWidth="1"/>
    <col min="8218" max="8218" width="15.109375" style="1" customWidth="1"/>
    <col min="8219" max="8219" width="16.44140625" style="1" customWidth="1"/>
    <col min="8220" max="8220" width="16.5546875" style="1" customWidth="1"/>
    <col min="8221" max="8221" width="14.44140625" style="1" customWidth="1"/>
    <col min="8222" max="8222" width="16.5546875" style="1" customWidth="1"/>
    <col min="8223" max="8223" width="15.109375" style="1" customWidth="1"/>
    <col min="8224" max="8235" width="0" style="1" hidden="1" customWidth="1"/>
    <col min="8236" max="8236" width="9.109375" style="1" customWidth="1"/>
    <col min="8237" max="8238" width="0" style="1" hidden="1" customWidth="1"/>
    <col min="8239" max="8239" width="9.109375" style="1" customWidth="1"/>
    <col min="8240" max="8241" width="0" style="1" hidden="1" customWidth="1"/>
    <col min="8242" max="8460" width="9.109375" style="1" customWidth="1"/>
    <col min="8461" max="8461" width="56.109375" style="1" customWidth="1"/>
    <col min="8462" max="8467" width="7.6640625" style="1"/>
    <col min="8468" max="8468" width="20.44140625" style="1" customWidth="1"/>
    <col min="8469" max="8469" width="37.44140625" style="1" customWidth="1"/>
    <col min="8470" max="8470" width="0" style="1" hidden="1" customWidth="1"/>
    <col min="8471" max="8471" width="27" style="1" customWidth="1"/>
    <col min="8472" max="8472" width="16.44140625" style="1" customWidth="1"/>
    <col min="8473" max="8473" width="0" style="1" hidden="1" customWidth="1"/>
    <col min="8474" max="8474" width="15.109375" style="1" customWidth="1"/>
    <col min="8475" max="8475" width="16.44140625" style="1" customWidth="1"/>
    <col min="8476" max="8476" width="16.5546875" style="1" customWidth="1"/>
    <col min="8477" max="8477" width="14.44140625" style="1" customWidth="1"/>
    <col min="8478" max="8478" width="16.5546875" style="1" customWidth="1"/>
    <col min="8479" max="8479" width="15.109375" style="1" customWidth="1"/>
    <col min="8480" max="8491" width="0" style="1" hidden="1" customWidth="1"/>
    <col min="8492" max="8492" width="9.109375" style="1" customWidth="1"/>
    <col min="8493" max="8494" width="0" style="1" hidden="1" customWidth="1"/>
    <col min="8495" max="8495" width="9.109375" style="1" customWidth="1"/>
    <col min="8496" max="8497" width="0" style="1" hidden="1" customWidth="1"/>
    <col min="8498" max="8716" width="9.109375" style="1" customWidth="1"/>
    <col min="8717" max="8717" width="56.109375" style="1" customWidth="1"/>
    <col min="8718" max="8723" width="7.6640625" style="1"/>
    <col min="8724" max="8724" width="20.44140625" style="1" customWidth="1"/>
    <col min="8725" max="8725" width="37.44140625" style="1" customWidth="1"/>
    <col min="8726" max="8726" width="0" style="1" hidden="1" customWidth="1"/>
    <col min="8727" max="8727" width="27" style="1" customWidth="1"/>
    <col min="8728" max="8728" width="16.44140625" style="1" customWidth="1"/>
    <col min="8729" max="8729" width="0" style="1" hidden="1" customWidth="1"/>
    <col min="8730" max="8730" width="15.109375" style="1" customWidth="1"/>
    <col min="8731" max="8731" width="16.44140625" style="1" customWidth="1"/>
    <col min="8732" max="8732" width="16.5546875" style="1" customWidth="1"/>
    <col min="8733" max="8733" width="14.44140625" style="1" customWidth="1"/>
    <col min="8734" max="8734" width="16.5546875" style="1" customWidth="1"/>
    <col min="8735" max="8735" width="15.109375" style="1" customWidth="1"/>
    <col min="8736" max="8747" width="0" style="1" hidden="1" customWidth="1"/>
    <col min="8748" max="8748" width="9.109375" style="1" customWidth="1"/>
    <col min="8749" max="8750" width="0" style="1" hidden="1" customWidth="1"/>
    <col min="8751" max="8751" width="9.109375" style="1" customWidth="1"/>
    <col min="8752" max="8753" width="0" style="1" hidden="1" customWidth="1"/>
    <col min="8754" max="8972" width="9.109375" style="1" customWidth="1"/>
    <col min="8973" max="8973" width="56.109375" style="1" customWidth="1"/>
    <col min="8974" max="8979" width="7.6640625" style="1"/>
    <col min="8980" max="8980" width="20.44140625" style="1" customWidth="1"/>
    <col min="8981" max="8981" width="37.44140625" style="1" customWidth="1"/>
    <col min="8982" max="8982" width="0" style="1" hidden="1" customWidth="1"/>
    <col min="8983" max="8983" width="27" style="1" customWidth="1"/>
    <col min="8984" max="8984" width="16.44140625" style="1" customWidth="1"/>
    <col min="8985" max="8985" width="0" style="1" hidden="1" customWidth="1"/>
    <col min="8986" max="8986" width="15.109375" style="1" customWidth="1"/>
    <col min="8987" max="8987" width="16.44140625" style="1" customWidth="1"/>
    <col min="8988" max="8988" width="16.5546875" style="1" customWidth="1"/>
    <col min="8989" max="8989" width="14.44140625" style="1" customWidth="1"/>
    <col min="8990" max="8990" width="16.5546875" style="1" customWidth="1"/>
    <col min="8991" max="8991" width="15.109375" style="1" customWidth="1"/>
    <col min="8992" max="9003" width="0" style="1" hidden="1" customWidth="1"/>
    <col min="9004" max="9004" width="9.109375" style="1" customWidth="1"/>
    <col min="9005" max="9006" width="0" style="1" hidden="1" customWidth="1"/>
    <col min="9007" max="9007" width="9.109375" style="1" customWidth="1"/>
    <col min="9008" max="9009" width="0" style="1" hidden="1" customWidth="1"/>
    <col min="9010" max="9228" width="9.109375" style="1" customWidth="1"/>
    <col min="9229" max="9229" width="56.109375" style="1" customWidth="1"/>
    <col min="9230" max="9235" width="7.6640625" style="1"/>
    <col min="9236" max="9236" width="20.44140625" style="1" customWidth="1"/>
    <col min="9237" max="9237" width="37.44140625" style="1" customWidth="1"/>
    <col min="9238" max="9238" width="0" style="1" hidden="1" customWidth="1"/>
    <col min="9239" max="9239" width="27" style="1" customWidth="1"/>
    <col min="9240" max="9240" width="16.44140625" style="1" customWidth="1"/>
    <col min="9241" max="9241" width="0" style="1" hidden="1" customWidth="1"/>
    <col min="9242" max="9242" width="15.109375" style="1" customWidth="1"/>
    <col min="9243" max="9243" width="16.44140625" style="1" customWidth="1"/>
    <col min="9244" max="9244" width="16.5546875" style="1" customWidth="1"/>
    <col min="9245" max="9245" width="14.44140625" style="1" customWidth="1"/>
    <col min="9246" max="9246" width="16.5546875" style="1" customWidth="1"/>
    <col min="9247" max="9247" width="15.109375" style="1" customWidth="1"/>
    <col min="9248" max="9259" width="0" style="1" hidden="1" customWidth="1"/>
    <col min="9260" max="9260" width="9.109375" style="1" customWidth="1"/>
    <col min="9261" max="9262" width="0" style="1" hidden="1" customWidth="1"/>
    <col min="9263" max="9263" width="9.109375" style="1" customWidth="1"/>
    <col min="9264" max="9265" width="0" style="1" hidden="1" customWidth="1"/>
    <col min="9266" max="9484" width="9.109375" style="1" customWidth="1"/>
    <col min="9485" max="9485" width="56.109375" style="1" customWidth="1"/>
    <col min="9486" max="9491" width="7.6640625" style="1"/>
    <col min="9492" max="9492" width="20.44140625" style="1" customWidth="1"/>
    <col min="9493" max="9493" width="37.44140625" style="1" customWidth="1"/>
    <col min="9494" max="9494" width="0" style="1" hidden="1" customWidth="1"/>
    <col min="9495" max="9495" width="27" style="1" customWidth="1"/>
    <col min="9496" max="9496" width="16.44140625" style="1" customWidth="1"/>
    <col min="9497" max="9497" width="0" style="1" hidden="1" customWidth="1"/>
    <col min="9498" max="9498" width="15.109375" style="1" customWidth="1"/>
    <col min="9499" max="9499" width="16.44140625" style="1" customWidth="1"/>
    <col min="9500" max="9500" width="16.5546875" style="1" customWidth="1"/>
    <col min="9501" max="9501" width="14.44140625" style="1" customWidth="1"/>
    <col min="9502" max="9502" width="16.5546875" style="1" customWidth="1"/>
    <col min="9503" max="9503" width="15.109375" style="1" customWidth="1"/>
    <col min="9504" max="9515" width="0" style="1" hidden="1" customWidth="1"/>
    <col min="9516" max="9516" width="9.109375" style="1" customWidth="1"/>
    <col min="9517" max="9518" width="0" style="1" hidden="1" customWidth="1"/>
    <col min="9519" max="9519" width="9.109375" style="1" customWidth="1"/>
    <col min="9520" max="9521" width="0" style="1" hidden="1" customWidth="1"/>
    <col min="9522" max="9740" width="9.109375" style="1" customWidth="1"/>
    <col min="9741" max="9741" width="56.109375" style="1" customWidth="1"/>
    <col min="9742" max="9747" width="7.6640625" style="1"/>
    <col min="9748" max="9748" width="20.44140625" style="1" customWidth="1"/>
    <col min="9749" max="9749" width="37.44140625" style="1" customWidth="1"/>
    <col min="9750" max="9750" width="0" style="1" hidden="1" customWidth="1"/>
    <col min="9751" max="9751" width="27" style="1" customWidth="1"/>
    <col min="9752" max="9752" width="16.44140625" style="1" customWidth="1"/>
    <col min="9753" max="9753" width="0" style="1" hidden="1" customWidth="1"/>
    <col min="9754" max="9754" width="15.109375" style="1" customWidth="1"/>
    <col min="9755" max="9755" width="16.44140625" style="1" customWidth="1"/>
    <col min="9756" max="9756" width="16.5546875" style="1" customWidth="1"/>
    <col min="9757" max="9757" width="14.44140625" style="1" customWidth="1"/>
    <col min="9758" max="9758" width="16.5546875" style="1" customWidth="1"/>
    <col min="9759" max="9759" width="15.109375" style="1" customWidth="1"/>
    <col min="9760" max="9771" width="0" style="1" hidden="1" customWidth="1"/>
    <col min="9772" max="9772" width="9.109375" style="1" customWidth="1"/>
    <col min="9773" max="9774" width="0" style="1" hidden="1" customWidth="1"/>
    <col min="9775" max="9775" width="9.109375" style="1" customWidth="1"/>
    <col min="9776" max="9777" width="0" style="1" hidden="1" customWidth="1"/>
    <col min="9778" max="9996" width="9.109375" style="1" customWidth="1"/>
    <col min="9997" max="9997" width="56.109375" style="1" customWidth="1"/>
    <col min="9998" max="10003" width="7.6640625" style="1"/>
    <col min="10004" max="10004" width="20.44140625" style="1" customWidth="1"/>
    <col min="10005" max="10005" width="37.44140625" style="1" customWidth="1"/>
    <col min="10006" max="10006" width="0" style="1" hidden="1" customWidth="1"/>
    <col min="10007" max="10007" width="27" style="1" customWidth="1"/>
    <col min="10008" max="10008" width="16.44140625" style="1" customWidth="1"/>
    <col min="10009" max="10009" width="0" style="1" hidden="1" customWidth="1"/>
    <col min="10010" max="10010" width="15.109375" style="1" customWidth="1"/>
    <col min="10011" max="10011" width="16.44140625" style="1" customWidth="1"/>
    <col min="10012" max="10012" width="16.5546875" style="1" customWidth="1"/>
    <col min="10013" max="10013" width="14.44140625" style="1" customWidth="1"/>
    <col min="10014" max="10014" width="16.5546875" style="1" customWidth="1"/>
    <col min="10015" max="10015" width="15.109375" style="1" customWidth="1"/>
    <col min="10016" max="10027" width="0" style="1" hidden="1" customWidth="1"/>
    <col min="10028" max="10028" width="9.109375" style="1" customWidth="1"/>
    <col min="10029" max="10030" width="0" style="1" hidden="1" customWidth="1"/>
    <col min="10031" max="10031" width="9.109375" style="1" customWidth="1"/>
    <col min="10032" max="10033" width="0" style="1" hidden="1" customWidth="1"/>
    <col min="10034" max="10252" width="9.109375" style="1" customWidth="1"/>
    <col min="10253" max="10253" width="56.109375" style="1" customWidth="1"/>
    <col min="10254" max="10259" width="7.6640625" style="1"/>
    <col min="10260" max="10260" width="20.44140625" style="1" customWidth="1"/>
    <col min="10261" max="10261" width="37.44140625" style="1" customWidth="1"/>
    <col min="10262" max="10262" width="0" style="1" hidden="1" customWidth="1"/>
    <col min="10263" max="10263" width="27" style="1" customWidth="1"/>
    <col min="10264" max="10264" width="16.44140625" style="1" customWidth="1"/>
    <col min="10265" max="10265" width="0" style="1" hidden="1" customWidth="1"/>
    <col min="10266" max="10266" width="15.109375" style="1" customWidth="1"/>
    <col min="10267" max="10267" width="16.44140625" style="1" customWidth="1"/>
    <col min="10268" max="10268" width="16.5546875" style="1" customWidth="1"/>
    <col min="10269" max="10269" width="14.44140625" style="1" customWidth="1"/>
    <col min="10270" max="10270" width="16.5546875" style="1" customWidth="1"/>
    <col min="10271" max="10271" width="15.109375" style="1" customWidth="1"/>
    <col min="10272" max="10283" width="0" style="1" hidden="1" customWidth="1"/>
    <col min="10284" max="10284" width="9.109375" style="1" customWidth="1"/>
    <col min="10285" max="10286" width="0" style="1" hidden="1" customWidth="1"/>
    <col min="10287" max="10287" width="9.109375" style="1" customWidth="1"/>
    <col min="10288" max="10289" width="0" style="1" hidden="1" customWidth="1"/>
    <col min="10290" max="10508" width="9.109375" style="1" customWidth="1"/>
    <col min="10509" max="10509" width="56.109375" style="1" customWidth="1"/>
    <col min="10510" max="10515" width="7.6640625" style="1"/>
    <col min="10516" max="10516" width="20.44140625" style="1" customWidth="1"/>
    <col min="10517" max="10517" width="37.44140625" style="1" customWidth="1"/>
    <col min="10518" max="10518" width="0" style="1" hidden="1" customWidth="1"/>
    <col min="10519" max="10519" width="27" style="1" customWidth="1"/>
    <col min="10520" max="10520" width="16.44140625" style="1" customWidth="1"/>
    <col min="10521" max="10521" width="0" style="1" hidden="1" customWidth="1"/>
    <col min="10522" max="10522" width="15.109375" style="1" customWidth="1"/>
    <col min="10523" max="10523" width="16.44140625" style="1" customWidth="1"/>
    <col min="10524" max="10524" width="16.5546875" style="1" customWidth="1"/>
    <col min="10525" max="10525" width="14.44140625" style="1" customWidth="1"/>
    <col min="10526" max="10526" width="16.5546875" style="1" customWidth="1"/>
    <col min="10527" max="10527" width="15.109375" style="1" customWidth="1"/>
    <col min="10528" max="10539" width="0" style="1" hidden="1" customWidth="1"/>
    <col min="10540" max="10540" width="9.109375" style="1" customWidth="1"/>
    <col min="10541" max="10542" width="0" style="1" hidden="1" customWidth="1"/>
    <col min="10543" max="10543" width="9.109375" style="1" customWidth="1"/>
    <col min="10544" max="10545" width="0" style="1" hidden="1" customWidth="1"/>
    <col min="10546" max="10764" width="9.109375" style="1" customWidth="1"/>
    <col min="10765" max="10765" width="56.109375" style="1" customWidth="1"/>
    <col min="10766" max="10771" width="7.6640625" style="1"/>
    <col min="10772" max="10772" width="20.44140625" style="1" customWidth="1"/>
    <col min="10773" max="10773" width="37.44140625" style="1" customWidth="1"/>
    <col min="10774" max="10774" width="0" style="1" hidden="1" customWidth="1"/>
    <col min="10775" max="10775" width="27" style="1" customWidth="1"/>
    <col min="10776" max="10776" width="16.44140625" style="1" customWidth="1"/>
    <col min="10777" max="10777" width="0" style="1" hidden="1" customWidth="1"/>
    <col min="10778" max="10778" width="15.109375" style="1" customWidth="1"/>
    <col min="10779" max="10779" width="16.44140625" style="1" customWidth="1"/>
    <col min="10780" max="10780" width="16.5546875" style="1" customWidth="1"/>
    <col min="10781" max="10781" width="14.44140625" style="1" customWidth="1"/>
    <col min="10782" max="10782" width="16.5546875" style="1" customWidth="1"/>
    <col min="10783" max="10783" width="15.109375" style="1" customWidth="1"/>
    <col min="10784" max="10795" width="0" style="1" hidden="1" customWidth="1"/>
    <col min="10796" max="10796" width="9.109375" style="1" customWidth="1"/>
    <col min="10797" max="10798" width="0" style="1" hidden="1" customWidth="1"/>
    <col min="10799" max="10799" width="9.109375" style="1" customWidth="1"/>
    <col min="10800" max="10801" width="0" style="1" hidden="1" customWidth="1"/>
    <col min="10802" max="11020" width="9.109375" style="1" customWidth="1"/>
    <col min="11021" max="11021" width="56.109375" style="1" customWidth="1"/>
    <col min="11022" max="11027" width="7.6640625" style="1"/>
    <col min="11028" max="11028" width="20.44140625" style="1" customWidth="1"/>
    <col min="11029" max="11029" width="37.44140625" style="1" customWidth="1"/>
    <col min="11030" max="11030" width="0" style="1" hidden="1" customWidth="1"/>
    <col min="11031" max="11031" width="27" style="1" customWidth="1"/>
    <col min="11032" max="11032" width="16.44140625" style="1" customWidth="1"/>
    <col min="11033" max="11033" width="0" style="1" hidden="1" customWidth="1"/>
    <col min="11034" max="11034" width="15.109375" style="1" customWidth="1"/>
    <col min="11035" max="11035" width="16.44140625" style="1" customWidth="1"/>
    <col min="11036" max="11036" width="16.5546875" style="1" customWidth="1"/>
    <col min="11037" max="11037" width="14.44140625" style="1" customWidth="1"/>
    <col min="11038" max="11038" width="16.5546875" style="1" customWidth="1"/>
    <col min="11039" max="11039" width="15.109375" style="1" customWidth="1"/>
    <col min="11040" max="11051" width="0" style="1" hidden="1" customWidth="1"/>
    <col min="11052" max="11052" width="9.109375" style="1" customWidth="1"/>
    <col min="11053" max="11054" width="0" style="1" hidden="1" customWidth="1"/>
    <col min="11055" max="11055" width="9.109375" style="1" customWidth="1"/>
    <col min="11056" max="11057" width="0" style="1" hidden="1" customWidth="1"/>
    <col min="11058" max="11276" width="9.109375" style="1" customWidth="1"/>
    <col min="11277" max="11277" width="56.109375" style="1" customWidth="1"/>
    <col min="11278" max="11283" width="7.6640625" style="1"/>
    <col min="11284" max="11284" width="20.44140625" style="1" customWidth="1"/>
    <col min="11285" max="11285" width="37.44140625" style="1" customWidth="1"/>
    <col min="11286" max="11286" width="0" style="1" hidden="1" customWidth="1"/>
    <col min="11287" max="11287" width="27" style="1" customWidth="1"/>
    <col min="11288" max="11288" width="16.44140625" style="1" customWidth="1"/>
    <col min="11289" max="11289" width="0" style="1" hidden="1" customWidth="1"/>
    <col min="11290" max="11290" width="15.109375" style="1" customWidth="1"/>
    <col min="11291" max="11291" width="16.44140625" style="1" customWidth="1"/>
    <col min="11292" max="11292" width="16.5546875" style="1" customWidth="1"/>
    <col min="11293" max="11293" width="14.44140625" style="1" customWidth="1"/>
    <col min="11294" max="11294" width="16.5546875" style="1" customWidth="1"/>
    <col min="11295" max="11295" width="15.109375" style="1" customWidth="1"/>
    <col min="11296" max="11307" width="0" style="1" hidden="1" customWidth="1"/>
    <col min="11308" max="11308" width="9.109375" style="1" customWidth="1"/>
    <col min="11309" max="11310" width="0" style="1" hidden="1" customWidth="1"/>
    <col min="11311" max="11311" width="9.109375" style="1" customWidth="1"/>
    <col min="11312" max="11313" width="0" style="1" hidden="1" customWidth="1"/>
    <col min="11314" max="11532" width="9.109375" style="1" customWidth="1"/>
    <col min="11533" max="11533" width="56.109375" style="1" customWidth="1"/>
    <col min="11534" max="11539" width="7.6640625" style="1"/>
    <col min="11540" max="11540" width="20.44140625" style="1" customWidth="1"/>
    <col min="11541" max="11541" width="37.44140625" style="1" customWidth="1"/>
    <col min="11542" max="11542" width="0" style="1" hidden="1" customWidth="1"/>
    <col min="11543" max="11543" width="27" style="1" customWidth="1"/>
    <col min="11544" max="11544" width="16.44140625" style="1" customWidth="1"/>
    <col min="11545" max="11545" width="0" style="1" hidden="1" customWidth="1"/>
    <col min="11546" max="11546" width="15.109375" style="1" customWidth="1"/>
    <col min="11547" max="11547" width="16.44140625" style="1" customWidth="1"/>
    <col min="11548" max="11548" width="16.5546875" style="1" customWidth="1"/>
    <col min="11549" max="11549" width="14.44140625" style="1" customWidth="1"/>
    <col min="11550" max="11550" width="16.5546875" style="1" customWidth="1"/>
    <col min="11551" max="11551" width="15.109375" style="1" customWidth="1"/>
    <col min="11552" max="11563" width="0" style="1" hidden="1" customWidth="1"/>
    <col min="11564" max="11564" width="9.109375" style="1" customWidth="1"/>
    <col min="11565" max="11566" width="0" style="1" hidden="1" customWidth="1"/>
    <col min="11567" max="11567" width="9.109375" style="1" customWidth="1"/>
    <col min="11568" max="11569" width="0" style="1" hidden="1" customWidth="1"/>
    <col min="11570" max="11788" width="9.109375" style="1" customWidth="1"/>
    <col min="11789" max="11789" width="56.109375" style="1" customWidth="1"/>
    <col min="11790" max="11795" width="7.6640625" style="1"/>
    <col min="11796" max="11796" width="20.44140625" style="1" customWidth="1"/>
    <col min="11797" max="11797" width="37.44140625" style="1" customWidth="1"/>
    <col min="11798" max="11798" width="0" style="1" hidden="1" customWidth="1"/>
    <col min="11799" max="11799" width="27" style="1" customWidth="1"/>
    <col min="11800" max="11800" width="16.44140625" style="1" customWidth="1"/>
    <col min="11801" max="11801" width="0" style="1" hidden="1" customWidth="1"/>
    <col min="11802" max="11802" width="15.109375" style="1" customWidth="1"/>
    <col min="11803" max="11803" width="16.44140625" style="1" customWidth="1"/>
    <col min="11804" max="11804" width="16.5546875" style="1" customWidth="1"/>
    <col min="11805" max="11805" width="14.44140625" style="1" customWidth="1"/>
    <col min="11806" max="11806" width="16.5546875" style="1" customWidth="1"/>
    <col min="11807" max="11807" width="15.109375" style="1" customWidth="1"/>
    <col min="11808" max="11819" width="0" style="1" hidden="1" customWidth="1"/>
    <col min="11820" max="11820" width="9.109375" style="1" customWidth="1"/>
    <col min="11821" max="11822" width="0" style="1" hidden="1" customWidth="1"/>
    <col min="11823" max="11823" width="9.109375" style="1" customWidth="1"/>
    <col min="11824" max="11825" width="0" style="1" hidden="1" customWidth="1"/>
    <col min="11826" max="12044" width="9.109375" style="1" customWidth="1"/>
    <col min="12045" max="12045" width="56.109375" style="1" customWidth="1"/>
    <col min="12046" max="12051" width="7.6640625" style="1"/>
    <col min="12052" max="12052" width="20.44140625" style="1" customWidth="1"/>
    <col min="12053" max="12053" width="37.44140625" style="1" customWidth="1"/>
    <col min="12054" max="12054" width="0" style="1" hidden="1" customWidth="1"/>
    <col min="12055" max="12055" width="27" style="1" customWidth="1"/>
    <col min="12056" max="12056" width="16.44140625" style="1" customWidth="1"/>
    <col min="12057" max="12057" width="0" style="1" hidden="1" customWidth="1"/>
    <col min="12058" max="12058" width="15.109375" style="1" customWidth="1"/>
    <col min="12059" max="12059" width="16.44140625" style="1" customWidth="1"/>
    <col min="12060" max="12060" width="16.5546875" style="1" customWidth="1"/>
    <col min="12061" max="12061" width="14.44140625" style="1" customWidth="1"/>
    <col min="12062" max="12062" width="16.5546875" style="1" customWidth="1"/>
    <col min="12063" max="12063" width="15.109375" style="1" customWidth="1"/>
    <col min="12064" max="12075" width="0" style="1" hidden="1" customWidth="1"/>
    <col min="12076" max="12076" width="9.109375" style="1" customWidth="1"/>
    <col min="12077" max="12078" width="0" style="1" hidden="1" customWidth="1"/>
    <col min="12079" max="12079" width="9.109375" style="1" customWidth="1"/>
    <col min="12080" max="12081" width="0" style="1" hidden="1" customWidth="1"/>
    <col min="12082" max="12300" width="9.109375" style="1" customWidth="1"/>
    <col min="12301" max="12301" width="56.109375" style="1" customWidth="1"/>
    <col min="12302" max="12307" width="7.6640625" style="1"/>
    <col min="12308" max="12308" width="20.44140625" style="1" customWidth="1"/>
    <col min="12309" max="12309" width="37.44140625" style="1" customWidth="1"/>
    <col min="12310" max="12310" width="0" style="1" hidden="1" customWidth="1"/>
    <col min="12311" max="12311" width="27" style="1" customWidth="1"/>
    <col min="12312" max="12312" width="16.44140625" style="1" customWidth="1"/>
    <col min="12313" max="12313" width="0" style="1" hidden="1" customWidth="1"/>
    <col min="12314" max="12314" width="15.109375" style="1" customWidth="1"/>
    <col min="12315" max="12315" width="16.44140625" style="1" customWidth="1"/>
    <col min="12316" max="12316" width="16.5546875" style="1" customWidth="1"/>
    <col min="12317" max="12317" width="14.44140625" style="1" customWidth="1"/>
    <col min="12318" max="12318" width="16.5546875" style="1" customWidth="1"/>
    <col min="12319" max="12319" width="15.109375" style="1" customWidth="1"/>
    <col min="12320" max="12331" width="0" style="1" hidden="1" customWidth="1"/>
    <col min="12332" max="12332" width="9.109375" style="1" customWidth="1"/>
    <col min="12333" max="12334" width="0" style="1" hidden="1" customWidth="1"/>
    <col min="12335" max="12335" width="9.109375" style="1" customWidth="1"/>
    <col min="12336" max="12337" width="0" style="1" hidden="1" customWidth="1"/>
    <col min="12338" max="12556" width="9.109375" style="1" customWidth="1"/>
    <col min="12557" max="12557" width="56.109375" style="1" customWidth="1"/>
    <col min="12558" max="12563" width="7.6640625" style="1"/>
    <col min="12564" max="12564" width="20.44140625" style="1" customWidth="1"/>
    <col min="12565" max="12565" width="37.44140625" style="1" customWidth="1"/>
    <col min="12566" max="12566" width="0" style="1" hidden="1" customWidth="1"/>
    <col min="12567" max="12567" width="27" style="1" customWidth="1"/>
    <col min="12568" max="12568" width="16.44140625" style="1" customWidth="1"/>
    <col min="12569" max="12569" width="0" style="1" hidden="1" customWidth="1"/>
    <col min="12570" max="12570" width="15.109375" style="1" customWidth="1"/>
    <col min="12571" max="12571" width="16.44140625" style="1" customWidth="1"/>
    <col min="12572" max="12572" width="16.5546875" style="1" customWidth="1"/>
    <col min="12573" max="12573" width="14.44140625" style="1" customWidth="1"/>
    <col min="12574" max="12574" width="16.5546875" style="1" customWidth="1"/>
    <col min="12575" max="12575" width="15.109375" style="1" customWidth="1"/>
    <col min="12576" max="12587" width="0" style="1" hidden="1" customWidth="1"/>
    <col min="12588" max="12588" width="9.109375" style="1" customWidth="1"/>
    <col min="12589" max="12590" width="0" style="1" hidden="1" customWidth="1"/>
    <col min="12591" max="12591" width="9.109375" style="1" customWidth="1"/>
    <col min="12592" max="12593" width="0" style="1" hidden="1" customWidth="1"/>
    <col min="12594" max="12812" width="9.109375" style="1" customWidth="1"/>
    <col min="12813" max="12813" width="56.109375" style="1" customWidth="1"/>
    <col min="12814" max="12819" width="7.6640625" style="1"/>
    <col min="12820" max="12820" width="20.44140625" style="1" customWidth="1"/>
    <col min="12821" max="12821" width="37.44140625" style="1" customWidth="1"/>
    <col min="12822" max="12822" width="0" style="1" hidden="1" customWidth="1"/>
    <col min="12823" max="12823" width="27" style="1" customWidth="1"/>
    <col min="12824" max="12824" width="16.44140625" style="1" customWidth="1"/>
    <col min="12825" max="12825" width="0" style="1" hidden="1" customWidth="1"/>
    <col min="12826" max="12826" width="15.109375" style="1" customWidth="1"/>
    <col min="12827" max="12827" width="16.44140625" style="1" customWidth="1"/>
    <col min="12828" max="12828" width="16.5546875" style="1" customWidth="1"/>
    <col min="12829" max="12829" width="14.44140625" style="1" customWidth="1"/>
    <col min="12830" max="12830" width="16.5546875" style="1" customWidth="1"/>
    <col min="12831" max="12831" width="15.109375" style="1" customWidth="1"/>
    <col min="12832" max="12843" width="0" style="1" hidden="1" customWidth="1"/>
    <col min="12844" max="12844" width="9.109375" style="1" customWidth="1"/>
    <col min="12845" max="12846" width="0" style="1" hidden="1" customWidth="1"/>
    <col min="12847" max="12847" width="9.109375" style="1" customWidth="1"/>
    <col min="12848" max="12849" width="0" style="1" hidden="1" customWidth="1"/>
    <col min="12850" max="13068" width="9.109375" style="1" customWidth="1"/>
    <col min="13069" max="13069" width="56.109375" style="1" customWidth="1"/>
    <col min="13070" max="13075" width="7.6640625" style="1"/>
    <col min="13076" max="13076" width="20.44140625" style="1" customWidth="1"/>
    <col min="13077" max="13077" width="37.44140625" style="1" customWidth="1"/>
    <col min="13078" max="13078" width="0" style="1" hidden="1" customWidth="1"/>
    <col min="13079" max="13079" width="27" style="1" customWidth="1"/>
    <col min="13080" max="13080" width="16.44140625" style="1" customWidth="1"/>
    <col min="13081" max="13081" width="0" style="1" hidden="1" customWidth="1"/>
    <col min="13082" max="13082" width="15.109375" style="1" customWidth="1"/>
    <col min="13083" max="13083" width="16.44140625" style="1" customWidth="1"/>
    <col min="13084" max="13084" width="16.5546875" style="1" customWidth="1"/>
    <col min="13085" max="13085" width="14.44140625" style="1" customWidth="1"/>
    <col min="13086" max="13086" width="16.5546875" style="1" customWidth="1"/>
    <col min="13087" max="13087" width="15.109375" style="1" customWidth="1"/>
    <col min="13088" max="13099" width="0" style="1" hidden="1" customWidth="1"/>
    <col min="13100" max="13100" width="9.109375" style="1" customWidth="1"/>
    <col min="13101" max="13102" width="0" style="1" hidden="1" customWidth="1"/>
    <col min="13103" max="13103" width="9.109375" style="1" customWidth="1"/>
    <col min="13104" max="13105" width="0" style="1" hidden="1" customWidth="1"/>
    <col min="13106" max="13324" width="9.109375" style="1" customWidth="1"/>
    <col min="13325" max="13325" width="56.109375" style="1" customWidth="1"/>
    <col min="13326" max="13331" width="7.6640625" style="1"/>
    <col min="13332" max="13332" width="20.44140625" style="1" customWidth="1"/>
    <col min="13333" max="13333" width="37.44140625" style="1" customWidth="1"/>
    <col min="13334" max="13334" width="0" style="1" hidden="1" customWidth="1"/>
    <col min="13335" max="13335" width="27" style="1" customWidth="1"/>
    <col min="13336" max="13336" width="16.44140625" style="1" customWidth="1"/>
    <col min="13337" max="13337" width="0" style="1" hidden="1" customWidth="1"/>
    <col min="13338" max="13338" width="15.109375" style="1" customWidth="1"/>
    <col min="13339" max="13339" width="16.44140625" style="1" customWidth="1"/>
    <col min="13340" max="13340" width="16.5546875" style="1" customWidth="1"/>
    <col min="13341" max="13341" width="14.44140625" style="1" customWidth="1"/>
    <col min="13342" max="13342" width="16.5546875" style="1" customWidth="1"/>
    <col min="13343" max="13343" width="15.109375" style="1" customWidth="1"/>
    <col min="13344" max="13355" width="0" style="1" hidden="1" customWidth="1"/>
    <col min="13356" max="13356" width="9.109375" style="1" customWidth="1"/>
    <col min="13357" max="13358" width="0" style="1" hidden="1" customWidth="1"/>
    <col min="13359" max="13359" width="9.109375" style="1" customWidth="1"/>
    <col min="13360" max="13361" width="0" style="1" hidden="1" customWidth="1"/>
    <col min="13362" max="13580" width="9.109375" style="1" customWidth="1"/>
    <col min="13581" max="13581" width="56.109375" style="1" customWidth="1"/>
    <col min="13582" max="13587" width="7.6640625" style="1"/>
    <col min="13588" max="13588" width="20.44140625" style="1" customWidth="1"/>
    <col min="13589" max="13589" width="37.44140625" style="1" customWidth="1"/>
    <col min="13590" max="13590" width="0" style="1" hidden="1" customWidth="1"/>
    <col min="13591" max="13591" width="27" style="1" customWidth="1"/>
    <col min="13592" max="13592" width="16.44140625" style="1" customWidth="1"/>
    <col min="13593" max="13593" width="0" style="1" hidden="1" customWidth="1"/>
    <col min="13594" max="13594" width="15.109375" style="1" customWidth="1"/>
    <col min="13595" max="13595" width="16.44140625" style="1" customWidth="1"/>
    <col min="13596" max="13596" width="16.5546875" style="1" customWidth="1"/>
    <col min="13597" max="13597" width="14.44140625" style="1" customWidth="1"/>
    <col min="13598" max="13598" width="16.5546875" style="1" customWidth="1"/>
    <col min="13599" max="13599" width="15.109375" style="1" customWidth="1"/>
    <col min="13600" max="13611" width="0" style="1" hidden="1" customWidth="1"/>
    <col min="13612" max="13612" width="9.109375" style="1" customWidth="1"/>
    <col min="13613" max="13614" width="0" style="1" hidden="1" customWidth="1"/>
    <col min="13615" max="13615" width="9.109375" style="1" customWidth="1"/>
    <col min="13616" max="13617" width="0" style="1" hidden="1" customWidth="1"/>
    <col min="13618" max="13836" width="9.109375" style="1" customWidth="1"/>
    <col min="13837" max="13837" width="56.109375" style="1" customWidth="1"/>
    <col min="13838" max="13843" width="7.6640625" style="1"/>
    <col min="13844" max="13844" width="20.44140625" style="1" customWidth="1"/>
    <col min="13845" max="13845" width="37.44140625" style="1" customWidth="1"/>
    <col min="13846" max="13846" width="0" style="1" hidden="1" customWidth="1"/>
    <col min="13847" max="13847" width="27" style="1" customWidth="1"/>
    <col min="13848" max="13848" width="16.44140625" style="1" customWidth="1"/>
    <col min="13849" max="13849" width="0" style="1" hidden="1" customWidth="1"/>
    <col min="13850" max="13850" width="15.109375" style="1" customWidth="1"/>
    <col min="13851" max="13851" width="16.44140625" style="1" customWidth="1"/>
    <col min="13852" max="13852" width="16.5546875" style="1" customWidth="1"/>
    <col min="13853" max="13853" width="14.44140625" style="1" customWidth="1"/>
    <col min="13854" max="13854" width="16.5546875" style="1" customWidth="1"/>
    <col min="13855" max="13855" width="15.109375" style="1" customWidth="1"/>
    <col min="13856" max="13867" width="0" style="1" hidden="1" customWidth="1"/>
    <col min="13868" max="13868" width="9.109375" style="1" customWidth="1"/>
    <col min="13869" max="13870" width="0" style="1" hidden="1" customWidth="1"/>
    <col min="13871" max="13871" width="9.109375" style="1" customWidth="1"/>
    <col min="13872" max="13873" width="0" style="1" hidden="1" customWidth="1"/>
    <col min="13874" max="14092" width="9.109375" style="1" customWidth="1"/>
    <col min="14093" max="14093" width="56.109375" style="1" customWidth="1"/>
    <col min="14094" max="14099" width="7.6640625" style="1"/>
    <col min="14100" max="14100" width="20.44140625" style="1" customWidth="1"/>
    <col min="14101" max="14101" width="37.44140625" style="1" customWidth="1"/>
    <col min="14102" max="14102" width="0" style="1" hidden="1" customWidth="1"/>
    <col min="14103" max="14103" width="27" style="1" customWidth="1"/>
    <col min="14104" max="14104" width="16.44140625" style="1" customWidth="1"/>
    <col min="14105" max="14105" width="0" style="1" hidden="1" customWidth="1"/>
    <col min="14106" max="14106" width="15.109375" style="1" customWidth="1"/>
    <col min="14107" max="14107" width="16.44140625" style="1" customWidth="1"/>
    <col min="14108" max="14108" width="16.5546875" style="1" customWidth="1"/>
    <col min="14109" max="14109" width="14.44140625" style="1" customWidth="1"/>
    <col min="14110" max="14110" width="16.5546875" style="1" customWidth="1"/>
    <col min="14111" max="14111" width="15.109375" style="1" customWidth="1"/>
    <col min="14112" max="14123" width="0" style="1" hidden="1" customWidth="1"/>
    <col min="14124" max="14124" width="9.109375" style="1" customWidth="1"/>
    <col min="14125" max="14126" width="0" style="1" hidden="1" customWidth="1"/>
    <col min="14127" max="14127" width="9.109375" style="1" customWidth="1"/>
    <col min="14128" max="14129" width="0" style="1" hidden="1" customWidth="1"/>
    <col min="14130" max="14348" width="9.109375" style="1" customWidth="1"/>
    <col min="14349" max="14349" width="56.109375" style="1" customWidth="1"/>
    <col min="14350" max="14355" width="7.6640625" style="1"/>
    <col min="14356" max="14356" width="20.44140625" style="1" customWidth="1"/>
    <col min="14357" max="14357" width="37.44140625" style="1" customWidth="1"/>
    <col min="14358" max="14358" width="0" style="1" hidden="1" customWidth="1"/>
    <col min="14359" max="14359" width="27" style="1" customWidth="1"/>
    <col min="14360" max="14360" width="16.44140625" style="1" customWidth="1"/>
    <col min="14361" max="14361" width="0" style="1" hidden="1" customWidth="1"/>
    <col min="14362" max="14362" width="15.109375" style="1" customWidth="1"/>
    <col min="14363" max="14363" width="16.44140625" style="1" customWidth="1"/>
    <col min="14364" max="14364" width="16.5546875" style="1" customWidth="1"/>
    <col min="14365" max="14365" width="14.44140625" style="1" customWidth="1"/>
    <col min="14366" max="14366" width="16.5546875" style="1" customWidth="1"/>
    <col min="14367" max="14367" width="15.109375" style="1" customWidth="1"/>
    <col min="14368" max="14379" width="0" style="1" hidden="1" customWidth="1"/>
    <col min="14380" max="14380" width="9.109375" style="1" customWidth="1"/>
    <col min="14381" max="14382" width="0" style="1" hidden="1" customWidth="1"/>
    <col min="14383" max="14383" width="9.109375" style="1" customWidth="1"/>
    <col min="14384" max="14385" width="0" style="1" hidden="1" customWidth="1"/>
    <col min="14386" max="14604" width="9.109375" style="1" customWidth="1"/>
    <col min="14605" max="14605" width="56.109375" style="1" customWidth="1"/>
    <col min="14606" max="14611" width="7.6640625" style="1"/>
    <col min="14612" max="14612" width="20.44140625" style="1" customWidth="1"/>
    <col min="14613" max="14613" width="37.44140625" style="1" customWidth="1"/>
    <col min="14614" max="14614" width="0" style="1" hidden="1" customWidth="1"/>
    <col min="14615" max="14615" width="27" style="1" customWidth="1"/>
    <col min="14616" max="14616" width="16.44140625" style="1" customWidth="1"/>
    <col min="14617" max="14617" width="0" style="1" hidden="1" customWidth="1"/>
    <col min="14618" max="14618" width="15.109375" style="1" customWidth="1"/>
    <col min="14619" max="14619" width="16.44140625" style="1" customWidth="1"/>
    <col min="14620" max="14620" width="16.5546875" style="1" customWidth="1"/>
    <col min="14621" max="14621" width="14.44140625" style="1" customWidth="1"/>
    <col min="14622" max="14622" width="16.5546875" style="1" customWidth="1"/>
    <col min="14623" max="14623" width="15.109375" style="1" customWidth="1"/>
    <col min="14624" max="14635" width="0" style="1" hidden="1" customWidth="1"/>
    <col min="14636" max="14636" width="9.109375" style="1" customWidth="1"/>
    <col min="14637" max="14638" width="0" style="1" hidden="1" customWidth="1"/>
    <col min="14639" max="14639" width="9.109375" style="1" customWidth="1"/>
    <col min="14640" max="14641" width="0" style="1" hidden="1" customWidth="1"/>
    <col min="14642" max="14860" width="9.109375" style="1" customWidth="1"/>
    <col min="14861" max="14861" width="56.109375" style="1" customWidth="1"/>
    <col min="14862" max="14867" width="7.6640625" style="1"/>
    <col min="14868" max="14868" width="20.44140625" style="1" customWidth="1"/>
    <col min="14869" max="14869" width="37.44140625" style="1" customWidth="1"/>
    <col min="14870" max="14870" width="0" style="1" hidden="1" customWidth="1"/>
    <col min="14871" max="14871" width="27" style="1" customWidth="1"/>
    <col min="14872" max="14872" width="16.44140625" style="1" customWidth="1"/>
    <col min="14873" max="14873" width="0" style="1" hidden="1" customWidth="1"/>
    <col min="14874" max="14874" width="15.109375" style="1" customWidth="1"/>
    <col min="14875" max="14875" width="16.44140625" style="1" customWidth="1"/>
    <col min="14876" max="14876" width="16.5546875" style="1" customWidth="1"/>
    <col min="14877" max="14877" width="14.44140625" style="1" customWidth="1"/>
    <col min="14878" max="14878" width="16.5546875" style="1" customWidth="1"/>
    <col min="14879" max="14879" width="15.109375" style="1" customWidth="1"/>
    <col min="14880" max="14891" width="0" style="1" hidden="1" customWidth="1"/>
    <col min="14892" max="14892" width="9.109375" style="1" customWidth="1"/>
    <col min="14893" max="14894" width="0" style="1" hidden="1" customWidth="1"/>
    <col min="14895" max="14895" width="9.109375" style="1" customWidth="1"/>
    <col min="14896" max="14897" width="0" style="1" hidden="1" customWidth="1"/>
    <col min="14898" max="15116" width="9.109375" style="1" customWidth="1"/>
    <col min="15117" max="15117" width="56.109375" style="1" customWidth="1"/>
    <col min="15118" max="15123" width="7.6640625" style="1"/>
    <col min="15124" max="15124" width="20.44140625" style="1" customWidth="1"/>
    <col min="15125" max="15125" width="37.44140625" style="1" customWidth="1"/>
    <col min="15126" max="15126" width="0" style="1" hidden="1" customWidth="1"/>
    <col min="15127" max="15127" width="27" style="1" customWidth="1"/>
    <col min="15128" max="15128" width="16.44140625" style="1" customWidth="1"/>
    <col min="15129" max="15129" width="0" style="1" hidden="1" customWidth="1"/>
    <col min="15130" max="15130" width="15.109375" style="1" customWidth="1"/>
    <col min="15131" max="15131" width="16.44140625" style="1" customWidth="1"/>
    <col min="15132" max="15132" width="16.5546875" style="1" customWidth="1"/>
    <col min="15133" max="15133" width="14.44140625" style="1" customWidth="1"/>
    <col min="15134" max="15134" width="16.5546875" style="1" customWidth="1"/>
    <col min="15135" max="15135" width="15.109375" style="1" customWidth="1"/>
    <col min="15136" max="15147" width="0" style="1" hidden="1" customWidth="1"/>
    <col min="15148" max="15148" width="9.109375" style="1" customWidth="1"/>
    <col min="15149" max="15150" width="0" style="1" hidden="1" customWidth="1"/>
    <col min="15151" max="15151" width="9.109375" style="1" customWidth="1"/>
    <col min="15152" max="15153" width="0" style="1" hidden="1" customWidth="1"/>
    <col min="15154" max="15372" width="9.109375" style="1" customWidth="1"/>
    <col min="15373" max="15373" width="56.109375" style="1" customWidth="1"/>
    <col min="15374" max="15379" width="7.6640625" style="1"/>
    <col min="15380" max="15380" width="20.44140625" style="1" customWidth="1"/>
    <col min="15381" max="15381" width="37.44140625" style="1" customWidth="1"/>
    <col min="15382" max="15382" width="0" style="1" hidden="1" customWidth="1"/>
    <col min="15383" max="15383" width="27" style="1" customWidth="1"/>
    <col min="15384" max="15384" width="16.44140625" style="1" customWidth="1"/>
    <col min="15385" max="15385" width="0" style="1" hidden="1" customWidth="1"/>
    <col min="15386" max="15386" width="15.109375" style="1" customWidth="1"/>
    <col min="15387" max="15387" width="16.44140625" style="1" customWidth="1"/>
    <col min="15388" max="15388" width="16.5546875" style="1" customWidth="1"/>
    <col min="15389" max="15389" width="14.44140625" style="1" customWidth="1"/>
    <col min="15390" max="15390" width="16.5546875" style="1" customWidth="1"/>
    <col min="15391" max="15391" width="15.109375" style="1" customWidth="1"/>
    <col min="15392" max="15403" width="0" style="1" hidden="1" customWidth="1"/>
    <col min="15404" max="15404" width="9.109375" style="1" customWidth="1"/>
    <col min="15405" max="15406" width="0" style="1" hidden="1" customWidth="1"/>
    <col min="15407" max="15407" width="9.109375" style="1" customWidth="1"/>
    <col min="15408" max="15409" width="0" style="1" hidden="1" customWidth="1"/>
    <col min="15410" max="15628" width="9.109375" style="1" customWidth="1"/>
    <col min="15629" max="15629" width="56.109375" style="1" customWidth="1"/>
    <col min="15630" max="15635" width="7.6640625" style="1"/>
    <col min="15636" max="15636" width="20.44140625" style="1" customWidth="1"/>
    <col min="15637" max="15637" width="37.44140625" style="1" customWidth="1"/>
    <col min="15638" max="15638" width="0" style="1" hidden="1" customWidth="1"/>
    <col min="15639" max="15639" width="27" style="1" customWidth="1"/>
    <col min="15640" max="15640" width="16.44140625" style="1" customWidth="1"/>
    <col min="15641" max="15641" width="0" style="1" hidden="1" customWidth="1"/>
    <col min="15642" max="15642" width="15.109375" style="1" customWidth="1"/>
    <col min="15643" max="15643" width="16.44140625" style="1" customWidth="1"/>
    <col min="15644" max="15644" width="16.5546875" style="1" customWidth="1"/>
    <col min="15645" max="15645" width="14.44140625" style="1" customWidth="1"/>
    <col min="15646" max="15646" width="16.5546875" style="1" customWidth="1"/>
    <col min="15647" max="15647" width="15.109375" style="1" customWidth="1"/>
    <col min="15648" max="15659" width="0" style="1" hidden="1" customWidth="1"/>
    <col min="15660" max="15660" width="9.109375" style="1" customWidth="1"/>
    <col min="15661" max="15662" width="0" style="1" hidden="1" customWidth="1"/>
    <col min="15663" max="15663" width="9.109375" style="1" customWidth="1"/>
    <col min="15664" max="15665" width="0" style="1" hidden="1" customWidth="1"/>
    <col min="15666" max="15884" width="9.109375" style="1" customWidth="1"/>
    <col min="15885" max="15885" width="56.109375" style="1" customWidth="1"/>
    <col min="15886" max="15891" width="7.6640625" style="1"/>
    <col min="15892" max="15892" width="20.44140625" style="1" customWidth="1"/>
    <col min="15893" max="15893" width="37.44140625" style="1" customWidth="1"/>
    <col min="15894" max="15894" width="0" style="1" hidden="1" customWidth="1"/>
    <col min="15895" max="15895" width="27" style="1" customWidth="1"/>
    <col min="15896" max="15896" width="16.44140625" style="1" customWidth="1"/>
    <col min="15897" max="15897" width="0" style="1" hidden="1" customWidth="1"/>
    <col min="15898" max="15898" width="15.109375" style="1" customWidth="1"/>
    <col min="15899" max="15899" width="16.44140625" style="1" customWidth="1"/>
    <col min="15900" max="15900" width="16.5546875" style="1" customWidth="1"/>
    <col min="15901" max="15901" width="14.44140625" style="1" customWidth="1"/>
    <col min="15902" max="15902" width="16.5546875" style="1" customWidth="1"/>
    <col min="15903" max="15903" width="15.109375" style="1" customWidth="1"/>
    <col min="15904" max="15915" width="0" style="1" hidden="1" customWidth="1"/>
    <col min="15916" max="15916" width="9.109375" style="1" customWidth="1"/>
    <col min="15917" max="15918" width="0" style="1" hidden="1" customWidth="1"/>
    <col min="15919" max="15919" width="9.109375" style="1" customWidth="1"/>
    <col min="15920" max="15921" width="0" style="1" hidden="1" customWidth="1"/>
    <col min="15922" max="16140" width="9.109375" style="1" customWidth="1"/>
    <col min="16141" max="16141" width="56.109375" style="1" customWidth="1"/>
    <col min="16142" max="16147" width="7.6640625" style="1"/>
    <col min="16148" max="16148" width="20.44140625" style="1" customWidth="1"/>
    <col min="16149" max="16149" width="37.44140625" style="1" customWidth="1"/>
    <col min="16150" max="16150" width="0" style="1" hidden="1" customWidth="1"/>
    <col min="16151" max="16151" width="27" style="1" customWidth="1"/>
    <col min="16152" max="16152" width="16.44140625" style="1" customWidth="1"/>
    <col min="16153" max="16153" width="0" style="1" hidden="1" customWidth="1"/>
    <col min="16154" max="16154" width="15.109375" style="1" customWidth="1"/>
    <col min="16155" max="16155" width="16.44140625" style="1" customWidth="1"/>
    <col min="16156" max="16156" width="16.5546875" style="1" customWidth="1"/>
    <col min="16157" max="16157" width="14.44140625" style="1" customWidth="1"/>
    <col min="16158" max="16158" width="16.5546875" style="1" customWidth="1"/>
    <col min="16159" max="16159" width="15.109375" style="1" customWidth="1"/>
    <col min="16160" max="16171" width="0" style="1" hidden="1" customWidth="1"/>
    <col min="16172" max="16172" width="9.109375" style="1" customWidth="1"/>
    <col min="16173" max="16174" width="0" style="1" hidden="1" customWidth="1"/>
    <col min="16175" max="16175" width="9.109375" style="1" customWidth="1"/>
    <col min="16176" max="16177" width="0" style="1" hidden="1" customWidth="1"/>
    <col min="16178" max="16384" width="9.109375" style="1" customWidth="1"/>
  </cols>
  <sheetData>
    <row r="1" spans="1:54" ht="28.15" customHeight="1" x14ac:dyDescent="0.3">
      <c r="O1" s="234" t="s">
        <v>233</v>
      </c>
      <c r="P1" s="234"/>
      <c r="Q1" s="234"/>
      <c r="R1" s="145"/>
      <c r="S1" s="145"/>
    </row>
    <row r="2" spans="1:54" ht="21.8" customHeight="1" x14ac:dyDescent="0.3">
      <c r="O2" s="234" t="s">
        <v>166</v>
      </c>
      <c r="P2" s="234"/>
      <c r="Q2" s="234"/>
      <c r="R2" s="145"/>
      <c r="S2" s="145"/>
    </row>
    <row r="3" spans="1:54" ht="19.5" customHeight="1" x14ac:dyDescent="0.3">
      <c r="O3" s="234" t="s">
        <v>208</v>
      </c>
      <c r="P3" s="234"/>
      <c r="Q3" s="234"/>
      <c r="R3" s="145"/>
      <c r="S3" s="145"/>
    </row>
    <row r="4" spans="1:54" ht="20.3" customHeight="1" x14ac:dyDescent="0.3">
      <c r="O4" s="3"/>
      <c r="P4" s="3"/>
      <c r="Q4" s="3"/>
      <c r="R4" s="3"/>
      <c r="S4" s="3"/>
    </row>
    <row r="5" spans="1:54" ht="22.95" customHeight="1" x14ac:dyDescent="0.35">
      <c r="A5" s="4"/>
      <c r="B5" s="4"/>
      <c r="C5" s="4"/>
      <c r="D5" s="4"/>
      <c r="H5" s="5"/>
      <c r="I5" s="5"/>
      <c r="J5" s="6"/>
      <c r="K5" s="7"/>
      <c r="N5" s="8"/>
      <c r="O5" s="235" t="s">
        <v>162</v>
      </c>
      <c r="P5" s="236"/>
      <c r="Q5" s="236"/>
      <c r="R5" s="146"/>
      <c r="S5" s="146"/>
    </row>
    <row r="6" spans="1:54" ht="20.3" customHeight="1" x14ac:dyDescent="0.35">
      <c r="A6" s="4"/>
      <c r="B6" s="4"/>
      <c r="C6" s="4"/>
      <c r="D6" s="4"/>
      <c r="L6" s="7"/>
      <c r="N6" s="8"/>
      <c r="O6" s="235" t="s">
        <v>155</v>
      </c>
      <c r="P6" s="236"/>
      <c r="Q6" s="236"/>
      <c r="R6" s="146"/>
      <c r="S6" s="146"/>
    </row>
    <row r="7" spans="1:54" s="77" customFormat="1" ht="20.3" customHeight="1" x14ac:dyDescent="0.35">
      <c r="A7" s="237" t="s">
        <v>0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9"/>
      <c r="N7" s="239"/>
      <c r="O7" s="239"/>
      <c r="P7" s="239"/>
      <c r="Q7" s="239"/>
      <c r="R7" s="147"/>
      <c r="S7" s="147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245"/>
      <c r="C8" s="245"/>
      <c r="D8" s="245"/>
      <c r="E8" s="245"/>
      <c r="F8" s="245"/>
      <c r="G8" s="245"/>
      <c r="H8" s="245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46" t="s">
        <v>1</v>
      </c>
      <c r="B9" s="248" t="s">
        <v>126</v>
      </c>
      <c r="C9" s="250" t="s">
        <v>2</v>
      </c>
      <c r="D9" s="248" t="s">
        <v>3</v>
      </c>
      <c r="E9" s="251" t="s">
        <v>165</v>
      </c>
      <c r="F9" s="252"/>
      <c r="G9" s="252"/>
      <c r="H9" s="252"/>
      <c r="I9" s="252"/>
      <c r="J9" s="252"/>
      <c r="K9" s="252"/>
      <c r="L9" s="252"/>
      <c r="M9" s="253"/>
      <c r="N9" s="253"/>
      <c r="O9" s="253"/>
      <c r="P9" s="253"/>
      <c r="Q9" s="254"/>
      <c r="R9" s="90"/>
      <c r="S9" s="90"/>
    </row>
    <row r="10" spans="1:54" ht="97.55" customHeight="1" x14ac:dyDescent="0.25">
      <c r="A10" s="247"/>
      <c r="B10" s="249"/>
      <c r="C10" s="158"/>
      <c r="D10" s="249"/>
      <c r="E10" s="148" t="s">
        <v>4</v>
      </c>
      <c r="F10" s="9" t="s">
        <v>5</v>
      </c>
      <c r="G10" s="9" t="s">
        <v>216</v>
      </c>
      <c r="H10" s="9" t="s">
        <v>217</v>
      </c>
      <c r="I10" s="9" t="s">
        <v>6</v>
      </c>
      <c r="J10" s="9" t="s">
        <v>7</v>
      </c>
      <c r="K10" s="9" t="s">
        <v>8</v>
      </c>
      <c r="L10" s="9" t="s">
        <v>184</v>
      </c>
      <c r="M10" s="9" t="s">
        <v>190</v>
      </c>
      <c r="N10" s="9" t="s">
        <v>134</v>
      </c>
      <c r="O10" s="9" t="s">
        <v>135</v>
      </c>
      <c r="P10" s="9" t="s">
        <v>136</v>
      </c>
      <c r="Q10" s="9" t="s">
        <v>137</v>
      </c>
      <c r="R10" s="98" t="s">
        <v>222</v>
      </c>
      <c r="S10" s="99" t="s">
        <v>223</v>
      </c>
      <c r="V10" s="2">
        <f>J15+J16+J19</f>
        <v>2894796.5</v>
      </c>
    </row>
    <row r="11" spans="1:54" ht="15.05" x14ac:dyDescent="0.25">
      <c r="A11" s="10">
        <v>1</v>
      </c>
      <c r="B11" s="10">
        <v>2</v>
      </c>
      <c r="C11" s="10">
        <v>3</v>
      </c>
      <c r="D11" s="10">
        <v>3</v>
      </c>
      <c r="E11" s="148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.05" hidden="1" x14ac:dyDescent="0.25">
      <c r="A12" s="11"/>
      <c r="B12" s="12"/>
      <c r="C12" s="12"/>
      <c r="D12" s="12"/>
      <c r="E12" s="13"/>
      <c r="F12" s="14"/>
      <c r="G12" s="15" t="s">
        <v>195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49999999999999" customHeight="1" x14ac:dyDescent="0.25">
      <c r="A14" s="203" t="s">
        <v>15</v>
      </c>
      <c r="B14" s="241" t="s">
        <v>151</v>
      </c>
      <c r="C14" s="242" t="s">
        <v>16</v>
      </c>
      <c r="D14" s="16" t="s">
        <v>4</v>
      </c>
      <c r="E14" s="17">
        <f t="shared" ref="E14:E21" si="0">SUM(F14:Q14)</f>
        <v>40466961.399999999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4419662.3000000007</v>
      </c>
      <c r="P14" s="18">
        <f t="shared" si="1"/>
        <v>5206554</v>
      </c>
      <c r="Q14" s="18">
        <f t="shared" si="1"/>
        <v>4656300</v>
      </c>
      <c r="R14" s="97">
        <f>R15+R16+R19+R22</f>
        <v>5094166.7</v>
      </c>
      <c r="S14" s="94">
        <f>S15+S16+S19+S22</f>
        <v>0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1">
        <v>23</v>
      </c>
      <c r="AL14" s="1">
        <v>24</v>
      </c>
      <c r="AN14" s="1">
        <v>25</v>
      </c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204"/>
      <c r="B15" s="188"/>
      <c r="C15" s="189"/>
      <c r="D15" s="19" t="s">
        <v>17</v>
      </c>
      <c r="E15" s="20">
        <f t="shared" si="0"/>
        <v>2658634.5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290085.5</v>
      </c>
      <c r="R15" s="95">
        <v>996100.2</v>
      </c>
      <c r="S15" s="95">
        <f>R15-N15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204"/>
      <c r="B16" s="188"/>
      <c r="C16" s="189"/>
      <c r="D16" s="19" t="s">
        <v>18</v>
      </c>
      <c r="E16" s="20">
        <f t="shared" si="0"/>
        <v>23728512.5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</v>
      </c>
      <c r="P16" s="21">
        <f t="shared" si="3"/>
        <v>2713415.3000000003</v>
      </c>
      <c r="Q16" s="21">
        <f>Q25+Q347+Q417</f>
        <v>2807681.5</v>
      </c>
      <c r="R16" s="95">
        <v>2604864.2000000002</v>
      </c>
      <c r="S16" s="95">
        <f>R16-N16</f>
        <v>0</v>
      </c>
      <c r="T16" s="2">
        <f>Q15+Q16</f>
        <v>3097767</v>
      </c>
      <c r="U16" s="2">
        <f>T15-T16</f>
        <v>-416619.5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4414856.4000000004</v>
      </c>
      <c r="AL16" s="7">
        <f>P16+P19+P15</f>
        <v>5202792.5999999996</v>
      </c>
      <c r="AN16" s="7">
        <f>Q16+Q19+Q15</f>
        <v>4652376.2</v>
      </c>
      <c r="AZ16" s="2"/>
    </row>
    <row r="17" spans="1:52" ht="48.45" hidden="1" customHeight="1" x14ac:dyDescent="0.25">
      <c r="A17" s="204"/>
      <c r="B17" s="188"/>
      <c r="C17" s="189"/>
      <c r="D17" s="19" t="s">
        <v>187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5"/>
      <c r="S17" s="95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25">
      <c r="A18" s="204"/>
      <c r="B18" s="188"/>
      <c r="C18" s="189"/>
      <c r="D18" s="19" t="s">
        <v>187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5"/>
      <c r="S18" s="95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9" customHeight="1" x14ac:dyDescent="0.25">
      <c r="A19" s="204"/>
      <c r="B19" s="188"/>
      <c r="C19" s="189"/>
      <c r="D19" s="19" t="s">
        <v>19</v>
      </c>
      <c r="E19" s="20">
        <f t="shared" si="0"/>
        <v>14036592.599999998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1440480.3000000003</v>
      </c>
      <c r="P19" s="21">
        <f t="shared" si="4"/>
        <v>1514602.7999999996</v>
      </c>
      <c r="Q19" s="21">
        <f t="shared" si="4"/>
        <v>1554609.2</v>
      </c>
      <c r="R19" s="95">
        <v>1488369.1</v>
      </c>
      <c r="S19" s="95">
        <f>R19-N19</f>
        <v>0</v>
      </c>
      <c r="T19" s="2">
        <v>1497639.5</v>
      </c>
      <c r="U19" s="2"/>
      <c r="AS19" s="83"/>
      <c r="AZ19" s="2"/>
    </row>
    <row r="20" spans="1:52" ht="77.25" customHeight="1" x14ac:dyDescent="0.25">
      <c r="A20" s="204"/>
      <c r="B20" s="188"/>
      <c r="C20" s="189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5"/>
      <c r="S20" s="95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f>1440860.8+3049653.9</f>
        <v>4490514.7</v>
      </c>
      <c r="AL20" s="83">
        <f>1514602.8+3667185.4</f>
        <v>5181788.2</v>
      </c>
      <c r="AN20" s="83">
        <f>1554609.3+2970984.7</f>
        <v>4525594</v>
      </c>
    </row>
    <row r="21" spans="1:52" ht="58.45" customHeight="1" x14ac:dyDescent="0.25">
      <c r="A21" s="204"/>
      <c r="B21" s="188"/>
      <c r="C21" s="189"/>
      <c r="D21" s="19" t="s">
        <v>187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5"/>
      <c r="S21" s="95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197</v>
      </c>
    </row>
    <row r="22" spans="1:52" ht="33.4" customHeight="1" x14ac:dyDescent="0.25">
      <c r="A22" s="205"/>
      <c r="B22" s="198"/>
      <c r="C22" s="190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6">
        <v>4833.2</v>
      </c>
      <c r="S22" s="95">
        <f>R22-N22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.05" customHeight="1" x14ac:dyDescent="0.25">
      <c r="A23" s="203" t="s">
        <v>22</v>
      </c>
      <c r="B23" s="241" t="s">
        <v>23</v>
      </c>
      <c r="C23" s="242" t="s">
        <v>16</v>
      </c>
      <c r="D23" s="16" t="s">
        <v>4</v>
      </c>
      <c r="E23" s="17">
        <f>SUM(F23:Q23)</f>
        <v>38452866.899999999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4194130.2</v>
      </c>
      <c r="P23" s="18">
        <f>P25+P28+P31+P24</f>
        <v>4967556.3000000007</v>
      </c>
      <c r="Q23" s="18">
        <f t="shared" si="7"/>
        <v>4410037.5</v>
      </c>
      <c r="R23" s="91"/>
      <c r="S23" s="91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88">
        <f>AJ16-AJ20</f>
        <v>-75658.299999999814</v>
      </c>
      <c r="AK23" s="82"/>
      <c r="AL23" s="88">
        <f>AL16-AL20</f>
        <v>21004.399999999441</v>
      </c>
      <c r="AM23" s="82"/>
      <c r="AN23" s="88">
        <f>AN16-AN20</f>
        <v>126782.20000000019</v>
      </c>
      <c r="AZ23" s="2"/>
    </row>
    <row r="24" spans="1:52" ht="30.45" customHeight="1" x14ac:dyDescent="0.25">
      <c r="A24" s="204"/>
      <c r="B24" s="188"/>
      <c r="C24" s="189"/>
      <c r="D24" s="19" t="s">
        <v>17</v>
      </c>
      <c r="E24" s="20">
        <f>SUM(F24:Q24)</f>
        <v>2658634.5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8">H33+H176</f>
        <v>1419.6</v>
      </c>
      <c r="I24" s="21">
        <f t="shared" si="8"/>
        <v>1587.6</v>
      </c>
      <c r="J24" s="21">
        <f t="shared" si="8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9">O33+O176+O297+O312+O336</f>
        <v>393927.1</v>
      </c>
      <c r="P24" s="21">
        <f t="shared" si="9"/>
        <v>974774.50000000012</v>
      </c>
      <c r="Q24" s="21">
        <f t="shared" si="9"/>
        <v>290085.5</v>
      </c>
      <c r="R24" s="38"/>
      <c r="S24" s="38"/>
      <c r="T24" s="2"/>
      <c r="U24" s="2"/>
      <c r="AZ24" s="2"/>
    </row>
    <row r="25" spans="1:52" ht="23.9" customHeight="1" x14ac:dyDescent="0.25">
      <c r="A25" s="204"/>
      <c r="B25" s="188"/>
      <c r="C25" s="189"/>
      <c r="D25" s="19" t="s">
        <v>18</v>
      </c>
      <c r="E25" s="20">
        <f t="shared" ref="E25:E28" si="10">SUM(F25:Q25)</f>
        <v>22885172.100000001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9"/>
        <v>2491454.1</v>
      </c>
      <c r="P25" s="21">
        <f t="shared" si="9"/>
        <v>2618988.0000000005</v>
      </c>
      <c r="Q25" s="21">
        <f>Q34+Q177+Q298+Q313+Q337</f>
        <v>2713179.6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04"/>
      <c r="B26" s="188"/>
      <c r="C26" s="189"/>
      <c r="D26" s="19" t="s">
        <v>187</v>
      </c>
      <c r="E26" s="20">
        <f t="shared" si="10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6.95" customHeight="1" x14ac:dyDescent="0.25">
      <c r="A27" s="204"/>
      <c r="B27" s="188"/>
      <c r="C27" s="189"/>
      <c r="D27" s="19" t="s">
        <v>187</v>
      </c>
      <c r="E27" s="20">
        <f t="shared" si="10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" customHeight="1" x14ac:dyDescent="0.25">
      <c r="A28" s="204"/>
      <c r="B28" s="188"/>
      <c r="C28" s="189"/>
      <c r="D28" s="19" t="s">
        <v>19</v>
      </c>
      <c r="E28" s="20">
        <f t="shared" si="10"/>
        <v>12865838.5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1303943.1000000003</v>
      </c>
      <c r="P28" s="21">
        <f t="shared" si="11"/>
        <v>1370032.3999999997</v>
      </c>
      <c r="Q28" s="21">
        <f t="shared" si="11"/>
        <v>1402848.5999999999</v>
      </c>
      <c r="R28" s="38"/>
      <c r="S28" s="38"/>
      <c r="T28" s="2">
        <v>1368047.8</v>
      </c>
      <c r="U28" s="2"/>
      <c r="AZ28" s="2"/>
    </row>
    <row r="29" spans="1:52" ht="75.95" customHeight="1" x14ac:dyDescent="0.25">
      <c r="A29" s="204"/>
      <c r="B29" s="188"/>
      <c r="C29" s="189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3" customHeight="1" x14ac:dyDescent="0.25">
      <c r="A30" s="204"/>
      <c r="B30" s="188"/>
      <c r="C30" s="189"/>
      <c r="D30" s="19" t="s">
        <v>187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188"/>
      <c r="B31" s="188"/>
      <c r="C31" s="190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49999999999999" customHeight="1" x14ac:dyDescent="0.25">
      <c r="A32" s="169" t="s">
        <v>24</v>
      </c>
      <c r="B32" s="171" t="s">
        <v>25</v>
      </c>
      <c r="C32" s="32"/>
      <c r="D32" s="16" t="s">
        <v>4</v>
      </c>
      <c r="E32" s="17">
        <f t="shared" si="13"/>
        <v>33127803.5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 t="shared" ref="K32:L32" si="16">K34+K35+K37</f>
        <v>2599799</v>
      </c>
      <c r="L32" s="17">
        <f t="shared" si="16"/>
        <v>3098939.6999999993</v>
      </c>
      <c r="M32" s="17">
        <f>M34+M35+M37</f>
        <v>3564446.4</v>
      </c>
      <c r="N32" s="17">
        <f>N34+N35+N37+N33</f>
        <v>3765695.5</v>
      </c>
      <c r="O32" s="17">
        <f t="shared" ref="O32:Q32" si="17">O34+O35+O37+O33</f>
        <v>3930751</v>
      </c>
      <c r="P32" s="17">
        <f t="shared" si="17"/>
        <v>4234054.6000000006</v>
      </c>
      <c r="Q32" s="17">
        <f t="shared" si="17"/>
        <v>4400149.5999999996</v>
      </c>
      <c r="R32" s="92"/>
      <c r="S32" s="92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25">
      <c r="A33" s="220"/>
      <c r="B33" s="207"/>
      <c r="C33" s="122"/>
      <c r="D33" s="19" t="s">
        <v>17</v>
      </c>
      <c r="E33" s="20">
        <f t="shared" si="13"/>
        <v>1138634.7999999998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282558.09999999998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" customHeight="1" x14ac:dyDescent="0.25">
      <c r="A34" s="220"/>
      <c r="B34" s="207"/>
      <c r="C34" s="122"/>
      <c r="D34" s="19" t="s">
        <v>18</v>
      </c>
      <c r="E34" s="20">
        <f t="shared" si="13"/>
        <v>19743947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2341595.1999999997</v>
      </c>
      <c r="P34" s="20">
        <f>P40+P50+P60+P70+P81+P86+P91+P96+P101+P106+P111+P117+P122+P127+P137+P147+P152+P157+P162+P167+P172</f>
        <v>2582054.0000000009</v>
      </c>
      <c r="Q34" s="20">
        <f>Q40+Q50+Q60+Q70+Q81+Q86+Q91+Q96+Q101+Q106+Q111+Q117+Q122+Q127+Q137+Q147+Q152+Q157+Q162+Q167+Q172</f>
        <v>2710946.8000000003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25">
      <c r="A35" s="220"/>
      <c r="B35" s="207"/>
      <c r="C35" s="122"/>
      <c r="D35" s="19" t="s">
        <v>19</v>
      </c>
      <c r="E35" s="20">
        <f>SUM(F35:Q35)</f>
        <v>12201999.9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1298053.7000000002</v>
      </c>
      <c r="P35" s="20">
        <f>P41+P51+P61+P71+P82+P87+P92+P97+P102+P107+P112+P118+P123+P128+P133+P138+P153+P158+P163</f>
        <v>1361942.9999999998</v>
      </c>
      <c r="Q35" s="20">
        <f>Q41+Q51+Q61+Q71+Q82+Q87+Q92+Q97+Q102+Q107+Q112+Q118+Q123+Q128+Q133+Q138+Q153+Q158+Q163</f>
        <v>1402720.9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" customHeight="1" x14ac:dyDescent="0.25">
      <c r="A36" s="24"/>
      <c r="B36" s="208"/>
      <c r="C36" s="123"/>
      <c r="D36" s="19" t="s">
        <v>20</v>
      </c>
      <c r="E36" s="20">
        <f t="shared" si="13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49999999999997" customHeight="1" x14ac:dyDescent="0.25">
      <c r="A37" s="24"/>
      <c r="B37" s="149"/>
      <c r="C37" s="123"/>
      <c r="D37" s="25" t="s">
        <v>21</v>
      </c>
      <c r="E37" s="26">
        <f t="shared" si="13"/>
        <v>43221.8</v>
      </c>
      <c r="F37" s="42"/>
      <c r="G37" s="26">
        <f t="shared" ref="G37:Q37" si="19">G42+G52+G62+G73+G83+G88+G93</f>
        <v>2657.3</v>
      </c>
      <c r="H37" s="26">
        <f t="shared" si="19"/>
        <v>3398</v>
      </c>
      <c r="I37" s="26">
        <f t="shared" si="19"/>
        <v>3476.1</v>
      </c>
      <c r="J37" s="26">
        <f t="shared" si="19"/>
        <v>3848.6</v>
      </c>
      <c r="K37" s="26">
        <f t="shared" si="19"/>
        <v>3946.4</v>
      </c>
      <c r="L37" s="26">
        <f t="shared" si="19"/>
        <v>4207.5</v>
      </c>
      <c r="M37" s="26">
        <f t="shared" si="19"/>
        <v>4363.6000000000004</v>
      </c>
      <c r="N37" s="26">
        <f t="shared" si="19"/>
        <v>4833.2</v>
      </c>
      <c r="O37" s="26">
        <f t="shared" si="19"/>
        <v>4805.8999999999996</v>
      </c>
      <c r="P37" s="26">
        <f t="shared" si="19"/>
        <v>3761.4</v>
      </c>
      <c r="Q37" s="26">
        <f t="shared" si="19"/>
        <v>3923.8</v>
      </c>
      <c r="R37" s="93"/>
      <c r="S37" s="93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25">
      <c r="A38" s="219" t="s">
        <v>26</v>
      </c>
      <c r="B38" s="188" t="s">
        <v>27</v>
      </c>
      <c r="C38" s="240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45" customHeight="1" x14ac:dyDescent="0.25">
      <c r="A39" s="185"/>
      <c r="B39" s="179"/>
      <c r="C39" s="180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185"/>
      <c r="B40" s="179"/>
      <c r="C40" s="180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185"/>
      <c r="B41" s="179"/>
      <c r="C41" s="180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49999999999997" customHeight="1" x14ac:dyDescent="0.25">
      <c r="A42" s="222"/>
      <c r="B42" s="222"/>
      <c r="C42" s="181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3" hidden="1" customHeight="1" x14ac:dyDescent="0.25">
      <c r="A43" s="166" t="s">
        <v>30</v>
      </c>
      <c r="B43" s="168" t="s">
        <v>31</v>
      </c>
      <c r="C43" s="156" t="s">
        <v>32</v>
      </c>
      <c r="D43" s="19" t="s">
        <v>29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166"/>
      <c r="B44" s="168"/>
      <c r="C44" s="189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5" hidden="1" customHeight="1" x14ac:dyDescent="0.25">
      <c r="A45" s="166"/>
      <c r="B45" s="168"/>
      <c r="C45" s="189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" hidden="1" customHeight="1" x14ac:dyDescent="0.25">
      <c r="A46" s="166"/>
      <c r="B46" s="168"/>
      <c r="C46" s="189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167"/>
      <c r="B47" s="168"/>
      <c r="C47" s="190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9" t="s">
        <v>33</v>
      </c>
      <c r="B48" s="177" t="s">
        <v>174</v>
      </c>
      <c r="C48" s="162" t="s">
        <v>28</v>
      </c>
      <c r="D48" s="28" t="s">
        <v>29</v>
      </c>
      <c r="E48" s="20">
        <f>SUM(F48:Q48)</f>
        <v>1247696.2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104695</v>
      </c>
      <c r="O48" s="21">
        <f t="shared" si="22"/>
        <v>174991.7</v>
      </c>
      <c r="P48" s="21">
        <f t="shared" si="22"/>
        <v>174991.7</v>
      </c>
      <c r="Q48" s="21">
        <f t="shared" si="22"/>
        <v>174991.7</v>
      </c>
      <c r="R48" s="38"/>
      <c r="S48" s="38"/>
      <c r="T48" s="2">
        <v>134324.20000000001</v>
      </c>
      <c r="U48" s="2"/>
    </row>
    <row r="49" spans="1:21" ht="21.6" customHeight="1" x14ac:dyDescent="0.25">
      <c r="A49" s="106"/>
      <c r="B49" s="211"/>
      <c r="C49" s="186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25">
      <c r="A50" s="106"/>
      <c r="B50" s="211"/>
      <c r="C50" s="186"/>
      <c r="D50" s="19" t="s">
        <v>18</v>
      </c>
      <c r="E50" s="20">
        <f>SUM(F50:Q50)</f>
        <v>1247696.2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</f>
        <v>174991.7</v>
      </c>
      <c r="P50" s="21">
        <f>174468.7+523</f>
        <v>174991.7</v>
      </c>
      <c r="Q50" s="21">
        <f>174468.7+523</f>
        <v>174991.7</v>
      </c>
      <c r="R50" s="38"/>
      <c r="S50" s="38"/>
      <c r="T50" s="2">
        <v>134324.20000000001</v>
      </c>
      <c r="U50" s="2"/>
    </row>
    <row r="51" spans="1:21" ht="30.8" customHeight="1" x14ac:dyDescent="0.25">
      <c r="A51" s="106"/>
      <c r="B51" s="211"/>
      <c r="C51" s="186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14"/>
      <c r="B52" s="143"/>
      <c r="C52" s="187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166" t="s">
        <v>34</v>
      </c>
      <c r="B53" s="188" t="s">
        <v>35</v>
      </c>
      <c r="C53" s="156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166"/>
      <c r="B54" s="188"/>
      <c r="C54" s="189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3" hidden="1" customHeight="1" x14ac:dyDescent="0.25">
      <c r="A55" s="166"/>
      <c r="B55" s="188"/>
      <c r="C55" s="189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0.95" hidden="1" customHeight="1" x14ac:dyDescent="0.25">
      <c r="A56" s="166"/>
      <c r="B56" s="188"/>
      <c r="C56" s="189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256"/>
      <c r="B57" s="198"/>
      <c r="C57" s="190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25">
      <c r="A58" s="221" t="s">
        <v>36</v>
      </c>
      <c r="B58" s="212" t="s">
        <v>181</v>
      </c>
      <c r="C58" s="156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00000000000003" customHeight="1" x14ac:dyDescent="0.25">
      <c r="A59" s="219"/>
      <c r="B59" s="217"/>
      <c r="C59" s="189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219"/>
      <c r="B60" s="217"/>
      <c r="C60" s="189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49999999999997" customHeight="1" x14ac:dyDescent="0.25">
      <c r="A61" s="219"/>
      <c r="B61" s="217"/>
      <c r="C61" s="189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198"/>
      <c r="B62" s="218"/>
      <c r="C62" s="190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165" t="s">
        <v>38</v>
      </c>
      <c r="B63" s="184" t="s">
        <v>39</v>
      </c>
      <c r="C63" s="156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166"/>
      <c r="B64" s="188"/>
      <c r="C64" s="189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3" hidden="1" customHeight="1" x14ac:dyDescent="0.25">
      <c r="A65" s="166"/>
      <c r="B65" s="188"/>
      <c r="C65" s="189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167"/>
      <c r="B66" s="188"/>
      <c r="C66" s="189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167"/>
      <c r="B67" s="188"/>
      <c r="C67" s="190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139" t="s">
        <v>41</v>
      </c>
      <c r="B68" s="184" t="s">
        <v>42</v>
      </c>
      <c r="C68" s="162" t="s">
        <v>16</v>
      </c>
      <c r="D68" s="19" t="s">
        <v>29</v>
      </c>
      <c r="E68" s="20">
        <f>SUM(F68:Q68)</f>
        <v>11484401.6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1163749.8999999999</v>
      </c>
      <c r="P68" s="21">
        <f>SUM(P69:P71)+P73</f>
        <v>1226592.0999999999</v>
      </c>
      <c r="Q68" s="21">
        <f>SUM(Q69:Q71)+Q73</f>
        <v>1269410.6000000001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105"/>
      <c r="B69" s="179"/>
      <c r="C69" s="186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3.85" customHeight="1" x14ac:dyDescent="0.25">
      <c r="A70" s="105"/>
      <c r="B70" s="179"/>
      <c r="C70" s="186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25">
      <c r="A71" s="105"/>
      <c r="B71" s="118"/>
      <c r="C71" s="186"/>
      <c r="D71" s="19" t="s">
        <v>19</v>
      </c>
      <c r="E71" s="20">
        <f>SUM(F71:Q71)</f>
        <v>11441179.800000001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01">
        <f>681527.4+248049+229367.7-0.1</f>
        <v>1158944</v>
      </c>
      <c r="P71" s="101">
        <f>698879.9+276739.2+247211.7-0.1</f>
        <v>1222830.7</v>
      </c>
      <c r="Q71" s="101">
        <f>722970.6+278543.2+262177.8+1795.3-0.1</f>
        <v>1265486.8</v>
      </c>
      <c r="R71" s="38"/>
      <c r="S71" s="38"/>
      <c r="T71" s="2">
        <v>1157360.3</v>
      </c>
      <c r="U71" s="2">
        <v>1113765</v>
      </c>
    </row>
    <row r="72" spans="1:21" ht="76.95" customHeight="1" x14ac:dyDescent="0.25">
      <c r="A72" s="52"/>
      <c r="B72" s="102"/>
      <c r="C72" s="186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99999999999997" customHeight="1" x14ac:dyDescent="0.25">
      <c r="A73" s="24"/>
      <c r="B73" s="136"/>
      <c r="C73" s="187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0.95" hidden="1" customHeight="1" x14ac:dyDescent="0.25">
      <c r="A74" s="166" t="s">
        <v>43</v>
      </c>
      <c r="B74" s="168" t="s">
        <v>44</v>
      </c>
      <c r="C74" s="29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166"/>
      <c r="B75" s="168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166"/>
      <c r="B76" s="168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191"/>
      <c r="B77" s="255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.049999999999997" hidden="1" customHeight="1" x14ac:dyDescent="0.25">
      <c r="A78" s="111"/>
      <c r="B78" s="113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8" customHeight="1" x14ac:dyDescent="0.25">
      <c r="A79" s="139" t="s">
        <v>49</v>
      </c>
      <c r="B79" s="177" t="s">
        <v>50</v>
      </c>
      <c r="C79" s="162" t="s">
        <v>16</v>
      </c>
      <c r="D79" s="19" t="s">
        <v>29</v>
      </c>
      <c r="E79" s="20">
        <f t="shared" ref="E79:E98" si="28">SUM(F79:Q79)</f>
        <v>189197.8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8" customHeight="1" x14ac:dyDescent="0.25">
      <c r="A80" s="106"/>
      <c r="B80" s="179"/>
      <c r="C80" s="186"/>
      <c r="D80" s="19" t="s">
        <v>17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3" customHeight="1" x14ac:dyDescent="0.25">
      <c r="A81" s="231"/>
      <c r="B81" s="179"/>
      <c r="C81" s="186"/>
      <c r="D81" s="19" t="s">
        <v>18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.05" customHeight="1" x14ac:dyDescent="0.25">
      <c r="A82" s="231"/>
      <c r="B82" s="124"/>
      <c r="C82" s="186"/>
      <c r="D82" s="19" t="s">
        <v>19</v>
      </c>
      <c r="E82" s="20">
        <f t="shared" si="28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25">
      <c r="A83" s="232"/>
      <c r="B83" s="142"/>
      <c r="C83" s="187"/>
      <c r="D83" s="19" t="s">
        <v>21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29.95" customHeight="1" x14ac:dyDescent="0.25">
      <c r="A84" s="141" t="s">
        <v>51</v>
      </c>
      <c r="B84" s="195" t="s">
        <v>52</v>
      </c>
      <c r="C84" s="162" t="s">
        <v>16</v>
      </c>
      <c r="D84" s="19" t="s">
        <v>29</v>
      </c>
      <c r="E84" s="20">
        <f t="shared" si="28"/>
        <v>4895.9999999999991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25">
      <c r="A85" s="121"/>
      <c r="B85" s="172"/>
      <c r="C85" s="186"/>
      <c r="D85" s="19" t="s">
        <v>17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21"/>
      <c r="B86" s="172"/>
      <c r="C86" s="186"/>
      <c r="D86" s="19" t="s">
        <v>18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21"/>
      <c r="B87" s="172"/>
      <c r="C87" s="186"/>
      <c r="D87" s="19" t="s">
        <v>19</v>
      </c>
      <c r="E87" s="20">
        <f t="shared" si="28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.049999999999997" customHeight="1" x14ac:dyDescent="0.25">
      <c r="A88" s="136"/>
      <c r="B88" s="173"/>
      <c r="C88" s="187"/>
      <c r="D88" s="19" t="s">
        <v>21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41" t="s">
        <v>53</v>
      </c>
      <c r="B89" s="195" t="s">
        <v>54</v>
      </c>
      <c r="C89" s="162" t="s">
        <v>16</v>
      </c>
      <c r="D89" s="19" t="s">
        <v>29</v>
      </c>
      <c r="E89" s="20">
        <f t="shared" si="28"/>
        <v>31882.1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3" customHeight="1" x14ac:dyDescent="0.25">
      <c r="A90" s="121"/>
      <c r="B90" s="207"/>
      <c r="C90" s="186"/>
      <c r="D90" s="19" t="s">
        <v>17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25">
      <c r="A91" s="121"/>
      <c r="B91" s="207"/>
      <c r="C91" s="186"/>
      <c r="D91" s="19" t="s">
        <v>18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21"/>
      <c r="B92" s="207"/>
      <c r="C92" s="186"/>
      <c r="D92" s="19" t="s">
        <v>19</v>
      </c>
      <c r="E92" s="20">
        <f t="shared" si="28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29.95" customHeight="1" x14ac:dyDescent="0.25">
      <c r="A93" s="121"/>
      <c r="B93" s="208"/>
      <c r="C93" s="187"/>
      <c r="D93" s="19" t="s">
        <v>21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25">
      <c r="A94" s="139" t="s">
        <v>55</v>
      </c>
      <c r="B94" s="159" t="s">
        <v>175</v>
      </c>
      <c r="C94" s="32"/>
      <c r="D94" s="19" t="s">
        <v>29</v>
      </c>
      <c r="E94" s="20">
        <f t="shared" si="28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4752</v>
      </c>
      <c r="O94" s="21">
        <f t="shared" si="32"/>
        <v>5110.1000000000004</v>
      </c>
      <c r="P94" s="21">
        <f t="shared" si="32"/>
        <v>5040.5</v>
      </c>
      <c r="Q94" s="21">
        <f t="shared" si="32"/>
        <v>4963.9000000000005</v>
      </c>
      <c r="R94" s="38"/>
      <c r="S94" s="38"/>
      <c r="T94" s="2">
        <v>4585</v>
      </c>
      <c r="U94" s="2"/>
    </row>
    <row r="95" spans="1:21" ht="25.55" customHeight="1" x14ac:dyDescent="0.25">
      <c r="A95" s="106"/>
      <c r="B95" s="217"/>
      <c r="C95" s="122"/>
      <c r="D95" s="19" t="s">
        <v>17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6"/>
      <c r="B96" s="217"/>
      <c r="C96" s="122"/>
      <c r="D96" s="19" t="s">
        <v>18</v>
      </c>
      <c r="E96" s="20">
        <f t="shared" si="28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25">
      <c r="A97" s="106"/>
      <c r="B97" s="217"/>
      <c r="C97" s="122"/>
      <c r="D97" s="19" t="s">
        <v>19</v>
      </c>
      <c r="E97" s="20">
        <f t="shared" si="28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29.95" customHeight="1" x14ac:dyDescent="0.25">
      <c r="A98" s="114"/>
      <c r="B98" s="218"/>
      <c r="C98" s="123"/>
      <c r="D98" s="19" t="s">
        <v>21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45" customHeight="1" x14ac:dyDescent="0.25">
      <c r="A99" s="219" t="s">
        <v>146</v>
      </c>
      <c r="B99" s="168" t="s">
        <v>147</v>
      </c>
      <c r="C99" s="125"/>
      <c r="D99" s="25" t="s">
        <v>29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38"/>
      <c r="S99" s="38"/>
      <c r="T99" s="2"/>
      <c r="U99" s="2"/>
    </row>
    <row r="100" spans="1:21" ht="29" customHeight="1" x14ac:dyDescent="0.25">
      <c r="A100" s="185"/>
      <c r="B100" s="172"/>
      <c r="C100" s="125"/>
      <c r="D100" s="19" t="s">
        <v>17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185"/>
      <c r="B101" s="172"/>
      <c r="C101" s="125"/>
      <c r="D101" s="19" t="s">
        <v>18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5" customHeight="1" x14ac:dyDescent="0.25">
      <c r="A102" s="185"/>
      <c r="B102" s="172"/>
      <c r="C102" s="125"/>
      <c r="D102" s="19" t="s">
        <v>19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" customHeight="1" x14ac:dyDescent="0.25">
      <c r="A103" s="185"/>
      <c r="B103" s="172"/>
      <c r="C103" s="125"/>
      <c r="D103" s="19" t="s">
        <v>21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0.95" customHeight="1" x14ac:dyDescent="0.25">
      <c r="A104" s="216" t="s">
        <v>157</v>
      </c>
      <c r="B104" s="159" t="s">
        <v>158</v>
      </c>
      <c r="C104" s="122"/>
      <c r="D104" s="19" t="s">
        <v>29</v>
      </c>
      <c r="E104" s="20">
        <f t="shared" si="33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2805.9</v>
      </c>
      <c r="O104" s="21">
        <f t="shared" si="35"/>
        <v>0</v>
      </c>
      <c r="P104" s="21">
        <f t="shared" si="35"/>
        <v>0</v>
      </c>
      <c r="Q104" s="21">
        <f t="shared" si="35"/>
        <v>0</v>
      </c>
      <c r="R104" s="38"/>
      <c r="S104" s="38"/>
      <c r="T104" s="2">
        <v>6991.6</v>
      </c>
      <c r="U104" s="2"/>
    </row>
    <row r="105" spans="1:21" ht="20.3" customHeight="1" x14ac:dyDescent="0.25">
      <c r="A105" s="220"/>
      <c r="B105" s="217"/>
      <c r="C105" s="122"/>
      <c r="D105" s="19" t="s">
        <v>17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99999999999997" customHeight="1" x14ac:dyDescent="0.25">
      <c r="A106" s="220"/>
      <c r="B106" s="217"/>
      <c r="C106" s="123"/>
      <c r="D106" s="19" t="s">
        <v>18</v>
      </c>
      <c r="E106" s="20">
        <f t="shared" si="33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3" customHeight="1" x14ac:dyDescent="0.25">
      <c r="A107" s="106"/>
      <c r="B107" s="217"/>
      <c r="C107" s="122"/>
      <c r="D107" s="25" t="s">
        <v>19</v>
      </c>
      <c r="E107" s="26">
        <f t="shared" si="33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29.95" customHeight="1" x14ac:dyDescent="0.25">
      <c r="A108" s="114"/>
      <c r="B108" s="218"/>
      <c r="C108" s="122"/>
      <c r="D108" s="19" t="s">
        <v>21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177" t="s">
        <v>163</v>
      </c>
      <c r="B109" s="227" t="s">
        <v>164</v>
      </c>
      <c r="C109" s="122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38393.1</v>
      </c>
      <c r="O109" s="21">
        <f t="shared" si="36"/>
        <v>72944.600000000006</v>
      </c>
      <c r="P109" s="21">
        <f t="shared" si="36"/>
        <v>65985.899999999994</v>
      </c>
      <c r="Q109" s="21">
        <f t="shared" si="36"/>
        <v>65854.899999999994</v>
      </c>
      <c r="R109" s="38"/>
      <c r="S109" s="38"/>
      <c r="T109" s="2">
        <v>59090.5</v>
      </c>
      <c r="U109" s="2"/>
    </row>
    <row r="110" spans="1:21" ht="23.9" customHeight="1" x14ac:dyDescent="0.25">
      <c r="A110" s="188"/>
      <c r="B110" s="233"/>
      <c r="C110" s="122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5" customHeight="1" x14ac:dyDescent="0.25">
      <c r="A111" s="188"/>
      <c r="B111" s="233"/>
      <c r="C111" s="122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188"/>
      <c r="B112" s="233"/>
      <c r="C112" s="122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5" customHeight="1" x14ac:dyDescent="0.25">
      <c r="A113" s="198"/>
      <c r="B113" s="34"/>
      <c r="C113" s="123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5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55" customHeight="1" x14ac:dyDescent="0.25">
      <c r="A115" s="226" t="s">
        <v>167</v>
      </c>
      <c r="B115" s="159" t="s">
        <v>183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14400</v>
      </c>
      <c r="P115" s="21">
        <f t="shared" si="37"/>
        <v>19200</v>
      </c>
      <c r="Q115" s="21">
        <f t="shared" si="37"/>
        <v>0</v>
      </c>
      <c r="R115" s="38"/>
      <c r="S115" s="38"/>
      <c r="T115" s="2"/>
      <c r="U115" s="2"/>
    </row>
    <row r="116" spans="1:21" ht="58.95" customHeight="1" x14ac:dyDescent="0.25">
      <c r="A116" s="226"/>
      <c r="B116" s="207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226"/>
      <c r="B117" s="207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226"/>
      <c r="B118" s="207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226"/>
      <c r="B119" s="208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177" t="s">
        <v>168</v>
      </c>
      <c r="B120" s="227" t="s">
        <v>171</v>
      </c>
      <c r="C120" s="122"/>
      <c r="D120" s="19" t="s">
        <v>29</v>
      </c>
      <c r="E120" s="20">
        <f t="shared" ref="E120:E129" si="38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>SUM(N121:N123)</f>
        <v>133059</v>
      </c>
      <c r="O120" s="21">
        <f t="shared" si="39"/>
        <v>138108.6</v>
      </c>
      <c r="P120" s="21">
        <f t="shared" si="39"/>
        <v>138108.6</v>
      </c>
      <c r="Q120" s="21">
        <f t="shared" si="39"/>
        <v>138234.9</v>
      </c>
      <c r="R120" s="38"/>
      <c r="S120" s="38"/>
      <c r="T120" s="2">
        <v>141517.29999999999</v>
      </c>
      <c r="U120" s="2"/>
    </row>
    <row r="121" spans="1:21" ht="22.95" customHeight="1" x14ac:dyDescent="0.25">
      <c r="A121" s="188"/>
      <c r="B121" s="228"/>
      <c r="C121" s="122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188"/>
      <c r="B122" s="228"/>
      <c r="C122" s="122"/>
      <c r="D122" s="19" t="s">
        <v>18</v>
      </c>
      <c r="E122" s="20">
        <f t="shared" si="38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25">
      <c r="A123" s="188"/>
      <c r="B123" s="228"/>
      <c r="C123" s="122"/>
      <c r="D123" s="19" t="s">
        <v>19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8" customHeight="1" x14ac:dyDescent="0.25">
      <c r="A124" s="188"/>
      <c r="B124" s="229"/>
      <c r="C124" s="123"/>
      <c r="D124" s="19" t="s">
        <v>21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25">
      <c r="A125" s="221" t="s">
        <v>170</v>
      </c>
      <c r="B125" s="159" t="s">
        <v>172</v>
      </c>
      <c r="C125" s="122"/>
      <c r="D125" s="19" t="s">
        <v>29</v>
      </c>
      <c r="E125" s="20">
        <f t="shared" si="38"/>
        <v>838523.20000000007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21">
        <f t="shared" si="40"/>
        <v>158101.30000000002</v>
      </c>
      <c r="P125" s="21">
        <f t="shared" si="40"/>
        <v>158101.30000000002</v>
      </c>
      <c r="Q125" s="21">
        <f t="shared" si="40"/>
        <v>154246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179"/>
      <c r="B126" s="217"/>
      <c r="C126" s="122"/>
      <c r="D126" s="19" t="s">
        <v>17</v>
      </c>
      <c r="E126" s="20">
        <f t="shared" si="38"/>
        <v>630425.20000000007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v>154246</v>
      </c>
      <c r="R126" s="38"/>
      <c r="S126" s="38"/>
      <c r="T126" s="2"/>
      <c r="U126" s="2"/>
    </row>
    <row r="127" spans="1:21" ht="27.65" customHeight="1" x14ac:dyDescent="0.25">
      <c r="A127" s="121"/>
      <c r="B127" s="217"/>
      <c r="C127" s="122"/>
      <c r="D127" s="19" t="s">
        <v>18</v>
      </c>
      <c r="E127" s="20">
        <f t="shared" si="38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21"/>
      <c r="B128" s="217"/>
      <c r="C128" s="123"/>
      <c r="D128" s="19" t="s">
        <v>19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36"/>
      <c r="B129" s="218"/>
      <c r="C129" s="122"/>
      <c r="D129" s="25" t="s">
        <v>21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21" t="s">
        <v>179</v>
      </c>
      <c r="B130" s="159" t="s">
        <v>180</v>
      </c>
      <c r="C130" s="125"/>
      <c r="D130" s="19" t="s">
        <v>29</v>
      </c>
      <c r="E130" s="20">
        <f t="shared" ref="E130:E175" si="41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390</v>
      </c>
      <c r="P130" s="21">
        <f t="shared" si="42"/>
        <v>459.5</v>
      </c>
      <c r="Q130" s="21">
        <f t="shared" si="42"/>
        <v>452.7</v>
      </c>
      <c r="R130" s="38"/>
      <c r="S130" s="38"/>
      <c r="T130" s="2">
        <v>200</v>
      </c>
      <c r="U130" s="2"/>
    </row>
    <row r="131" spans="1:21" ht="30.8" customHeight="1" x14ac:dyDescent="0.25">
      <c r="A131" s="185"/>
      <c r="B131" s="207"/>
      <c r="C131" s="125"/>
      <c r="D131" s="19" t="s">
        <v>17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185"/>
      <c r="B132" s="207"/>
      <c r="C132" s="125"/>
      <c r="D132" s="19" t="s">
        <v>18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29.95" customHeight="1" x14ac:dyDescent="0.25">
      <c r="A133" s="185"/>
      <c r="B133" s="207"/>
      <c r="C133" s="125"/>
      <c r="D133" s="19" t="s">
        <v>19</v>
      </c>
      <c r="E133" s="20">
        <f t="shared" si="41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5.95" customHeight="1" x14ac:dyDescent="0.25">
      <c r="A134" s="213"/>
      <c r="B134" s="208"/>
      <c r="C134" s="125"/>
      <c r="D134" s="19" t="s">
        <v>21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5" customHeight="1" x14ac:dyDescent="0.25">
      <c r="A135" s="216" t="s">
        <v>186</v>
      </c>
      <c r="B135" s="159" t="s">
        <v>188</v>
      </c>
      <c r="C135" s="122"/>
      <c r="D135" s="19" t="s">
        <v>29</v>
      </c>
      <c r="E135" s="20">
        <f t="shared" si="41"/>
        <v>234275.6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69017.600000000006</v>
      </c>
      <c r="O135" s="21">
        <f t="shared" si="43"/>
        <v>33564.199999999997</v>
      </c>
      <c r="P135" s="21">
        <f t="shared" si="43"/>
        <v>39552.699999999997</v>
      </c>
      <c r="Q135" s="21">
        <f t="shared" si="43"/>
        <v>38968.9</v>
      </c>
      <c r="R135" s="38"/>
      <c r="S135" s="38"/>
      <c r="T135" s="2">
        <v>33979.800000000003</v>
      </c>
      <c r="U135" s="2"/>
    </row>
    <row r="136" spans="1:21" ht="32.9" customHeight="1" x14ac:dyDescent="0.25">
      <c r="A136" s="220"/>
      <c r="B136" s="207"/>
      <c r="C136" s="122"/>
      <c r="D136" s="19" t="s">
        <v>17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700000000000003" customHeight="1" x14ac:dyDescent="0.25">
      <c r="A137" s="220"/>
      <c r="B137" s="207"/>
      <c r="C137" s="123"/>
      <c r="D137" s="19" t="s">
        <v>18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" customHeight="1" x14ac:dyDescent="0.25">
      <c r="A138" s="106"/>
      <c r="B138" s="134"/>
      <c r="C138" s="123"/>
      <c r="D138" s="25" t="s">
        <v>19</v>
      </c>
      <c r="E138" s="26">
        <f t="shared" si="41"/>
        <v>234275.6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v>33564.199999999997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6"/>
      <c r="B139" s="134"/>
      <c r="C139" s="122"/>
      <c r="D139" s="25" t="s">
        <v>21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139" t="s">
        <v>189</v>
      </c>
      <c r="B140" s="159" t="s">
        <v>196</v>
      </c>
      <c r="C140" s="122"/>
      <c r="D140" s="19" t="s">
        <v>29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106"/>
      <c r="B141" s="207"/>
      <c r="C141" s="122"/>
      <c r="D141" s="19" t="s">
        <v>17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14"/>
      <c r="B142" s="208"/>
      <c r="C142" s="123"/>
      <c r="D142" s="19" t="s">
        <v>18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4" customHeight="1" x14ac:dyDescent="0.25">
      <c r="A143" s="106"/>
      <c r="B143" s="134"/>
      <c r="C143" s="123"/>
      <c r="D143" s="25" t="s">
        <v>19</v>
      </c>
      <c r="E143" s="26">
        <f t="shared" si="41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3.85" customHeight="1" x14ac:dyDescent="0.25">
      <c r="A144" s="114"/>
      <c r="B144" s="135"/>
      <c r="C144" s="122"/>
      <c r="D144" s="25" t="s">
        <v>21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.05" customHeight="1" x14ac:dyDescent="0.25">
      <c r="A145" s="105" t="s">
        <v>204</v>
      </c>
      <c r="B145" s="159" t="s">
        <v>205</v>
      </c>
      <c r="C145" s="122"/>
      <c r="D145" s="19" t="s">
        <v>29</v>
      </c>
      <c r="E145" s="20">
        <f t="shared" ref="E145:E159" si="45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6">SUM(J146:J148)</f>
        <v>0</v>
      </c>
      <c r="K145" s="21">
        <f t="shared" si="46"/>
        <v>0</v>
      </c>
      <c r="L145" s="21">
        <f t="shared" si="46"/>
        <v>0</v>
      </c>
      <c r="M145" s="21">
        <f t="shared" si="46"/>
        <v>0</v>
      </c>
      <c r="N145" s="21">
        <f t="shared" si="46"/>
        <v>190.89999999999998</v>
      </c>
      <c r="O145" s="21">
        <f t="shared" si="46"/>
        <v>339.40000000000003</v>
      </c>
      <c r="P145" s="21">
        <f t="shared" si="46"/>
        <v>664.6</v>
      </c>
      <c r="Q145" s="21">
        <f t="shared" si="46"/>
        <v>664.6</v>
      </c>
      <c r="R145" s="38"/>
      <c r="S145" s="38"/>
      <c r="T145" s="2"/>
      <c r="U145" s="2"/>
    </row>
    <row r="146" spans="1:21" ht="53.2" customHeight="1" x14ac:dyDescent="0.25">
      <c r="A146" s="106"/>
      <c r="B146" s="217"/>
      <c r="C146" s="122"/>
      <c r="D146" s="19" t="s">
        <v>17</v>
      </c>
      <c r="E146" s="20">
        <f t="shared" si="45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" customHeight="1" x14ac:dyDescent="0.25">
      <c r="A147" s="106"/>
      <c r="B147" s="217"/>
      <c r="C147" s="122"/>
      <c r="D147" s="19" t="s">
        <v>18</v>
      </c>
      <c r="E147" s="20">
        <f t="shared" si="45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4" customHeight="1" x14ac:dyDescent="0.25">
      <c r="A148" s="106"/>
      <c r="B148" s="217"/>
      <c r="C148" s="122"/>
      <c r="D148" s="19" t="s">
        <v>19</v>
      </c>
      <c r="E148" s="20">
        <f t="shared" si="45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14"/>
      <c r="B149" s="218"/>
      <c r="C149" s="122"/>
      <c r="D149" s="25" t="s">
        <v>21</v>
      </c>
      <c r="E149" s="26">
        <f t="shared" si="45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65" customHeight="1" x14ac:dyDescent="0.25">
      <c r="A150" s="105" t="s">
        <v>210</v>
      </c>
      <c r="B150" s="159" t="s">
        <v>211</v>
      </c>
      <c r="C150" s="122"/>
      <c r="D150" s="19" t="s">
        <v>29</v>
      </c>
      <c r="E150" s="20">
        <f t="shared" si="45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7">SUM(J151:J153)</f>
        <v>0</v>
      </c>
      <c r="K150" s="21">
        <f t="shared" si="47"/>
        <v>0</v>
      </c>
      <c r="L150" s="21">
        <f t="shared" si="47"/>
        <v>0</v>
      </c>
      <c r="M150" s="21">
        <f t="shared" si="47"/>
        <v>0</v>
      </c>
      <c r="N150" s="21">
        <f t="shared" si="47"/>
        <v>1489.2</v>
      </c>
      <c r="O150" s="21">
        <f t="shared" si="47"/>
        <v>0</v>
      </c>
      <c r="P150" s="21">
        <f t="shared" si="47"/>
        <v>0</v>
      </c>
      <c r="Q150" s="21">
        <f t="shared" si="47"/>
        <v>0</v>
      </c>
      <c r="R150" s="38"/>
      <c r="S150" s="38"/>
      <c r="T150" s="2"/>
      <c r="U150" s="2"/>
    </row>
    <row r="151" spans="1:21" ht="39.450000000000003" customHeight="1" x14ac:dyDescent="0.25">
      <c r="A151" s="106"/>
      <c r="B151" s="217"/>
      <c r="C151" s="122"/>
      <c r="D151" s="19" t="s">
        <v>17</v>
      </c>
      <c r="E151" s="20">
        <f t="shared" si="45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5" customHeight="1" x14ac:dyDescent="0.25">
      <c r="A152" s="106"/>
      <c r="B152" s="217"/>
      <c r="C152" s="122"/>
      <c r="D152" s="19" t="s">
        <v>18</v>
      </c>
      <c r="E152" s="20">
        <f t="shared" si="45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25">
      <c r="A153" s="106"/>
      <c r="B153" s="217"/>
      <c r="C153" s="122"/>
      <c r="D153" s="19" t="s">
        <v>19</v>
      </c>
      <c r="E153" s="20">
        <f t="shared" si="45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3.85" customHeight="1" x14ac:dyDescent="0.25">
      <c r="A154" s="114"/>
      <c r="B154" s="218"/>
      <c r="C154" s="122"/>
      <c r="D154" s="25" t="s">
        <v>21</v>
      </c>
      <c r="E154" s="26">
        <f t="shared" si="45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35" customHeight="1" x14ac:dyDescent="0.25">
      <c r="A155" s="105" t="s">
        <v>212</v>
      </c>
      <c r="B155" s="177" t="s">
        <v>213</v>
      </c>
      <c r="C155" s="122"/>
      <c r="D155" s="19" t="s">
        <v>29</v>
      </c>
      <c r="E155" s="20">
        <f t="shared" si="45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8">SUM(J156:J158)</f>
        <v>0</v>
      </c>
      <c r="K155" s="21">
        <f t="shared" si="48"/>
        <v>0</v>
      </c>
      <c r="L155" s="21">
        <f t="shared" si="48"/>
        <v>0</v>
      </c>
      <c r="M155" s="21">
        <f t="shared" si="48"/>
        <v>0</v>
      </c>
      <c r="N155" s="21">
        <f t="shared" si="48"/>
        <v>42.800000000000011</v>
      </c>
      <c r="O155" s="21">
        <f t="shared" si="48"/>
        <v>0</v>
      </c>
      <c r="P155" s="21">
        <f t="shared" si="48"/>
        <v>0</v>
      </c>
      <c r="Q155" s="21">
        <f t="shared" si="48"/>
        <v>0</v>
      </c>
      <c r="R155" s="38"/>
      <c r="S155" s="38"/>
      <c r="T155" s="2"/>
      <c r="U155" s="2"/>
    </row>
    <row r="156" spans="1:21" ht="60.25" customHeight="1" x14ac:dyDescent="0.25">
      <c r="A156" s="106"/>
      <c r="B156" s="179"/>
      <c r="C156" s="122"/>
      <c r="D156" s="19" t="s">
        <v>17</v>
      </c>
      <c r="E156" s="20">
        <f t="shared" si="45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25">
      <c r="A157" s="106"/>
      <c r="B157" s="179"/>
      <c r="C157" s="122"/>
      <c r="D157" s="19" t="s">
        <v>18</v>
      </c>
      <c r="E157" s="20">
        <f t="shared" si="45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.05" customHeight="1" x14ac:dyDescent="0.25">
      <c r="A158" s="106"/>
      <c r="B158" s="179"/>
      <c r="C158" s="122"/>
      <c r="D158" s="19" t="s">
        <v>19</v>
      </c>
      <c r="E158" s="20">
        <f t="shared" si="45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" customHeight="1" x14ac:dyDescent="0.25">
      <c r="A159" s="114"/>
      <c r="B159" s="222"/>
      <c r="C159" s="123"/>
      <c r="D159" s="25" t="s">
        <v>21</v>
      </c>
      <c r="E159" s="26">
        <f t="shared" si="45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65" customHeight="1" x14ac:dyDescent="0.25">
      <c r="A160" s="105" t="s">
        <v>214</v>
      </c>
      <c r="B160" s="230" t="s">
        <v>215</v>
      </c>
      <c r="C160" s="122"/>
      <c r="D160" s="25" t="s">
        <v>29</v>
      </c>
      <c r="E160" s="20">
        <f t="shared" ref="E160:E164" si="49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50">SUM(J161:J163)</f>
        <v>0</v>
      </c>
      <c r="K160" s="21">
        <f t="shared" si="50"/>
        <v>0</v>
      </c>
      <c r="L160" s="21">
        <f t="shared" si="50"/>
        <v>0</v>
      </c>
      <c r="M160" s="21">
        <f t="shared" si="50"/>
        <v>0</v>
      </c>
      <c r="N160" s="21">
        <f t="shared" si="50"/>
        <v>0</v>
      </c>
      <c r="O160" s="21">
        <f t="shared" si="50"/>
        <v>20306.099999999999</v>
      </c>
      <c r="P160" s="21">
        <f t="shared" si="50"/>
        <v>20306.099999999999</v>
      </c>
      <c r="Q160" s="21">
        <f t="shared" si="50"/>
        <v>20306.099999999999</v>
      </c>
      <c r="R160" s="38"/>
      <c r="S160" s="38"/>
      <c r="T160" s="2"/>
      <c r="U160" s="2"/>
    </row>
    <row r="161" spans="1:52" ht="75.45" customHeight="1" x14ac:dyDescent="0.25">
      <c r="A161" s="106"/>
      <c r="B161" s="172"/>
      <c r="C161" s="122"/>
      <c r="D161" s="19" t="s">
        <v>17</v>
      </c>
      <c r="E161" s="20">
        <f t="shared" si="49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5" customHeight="1" x14ac:dyDescent="0.25">
      <c r="A162" s="106"/>
      <c r="B162" s="172"/>
      <c r="C162" s="122"/>
      <c r="D162" s="19" t="s">
        <v>18</v>
      </c>
      <c r="E162" s="20">
        <f t="shared" si="49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55" customHeight="1" x14ac:dyDescent="0.25">
      <c r="A163" s="106"/>
      <c r="B163" s="172"/>
      <c r="C163" s="122"/>
      <c r="D163" s="19" t="s">
        <v>19</v>
      </c>
      <c r="E163" s="20">
        <f t="shared" si="49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14"/>
      <c r="B164" s="173"/>
      <c r="C164" s="122"/>
      <c r="D164" s="25" t="s">
        <v>21</v>
      </c>
      <c r="E164" s="26">
        <f t="shared" si="49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5" customHeight="1" x14ac:dyDescent="0.25">
      <c r="A165" s="105" t="s">
        <v>224</v>
      </c>
      <c r="B165" s="244" t="s">
        <v>228</v>
      </c>
      <c r="C165" s="122"/>
      <c r="D165" s="25" t="s">
        <v>29</v>
      </c>
      <c r="E165" s="20">
        <f t="shared" ref="E165:E169" si="51">SUM(F165:Q165)</f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52">SUM(J166:J168)</f>
        <v>0</v>
      </c>
      <c r="K165" s="21">
        <f t="shared" si="52"/>
        <v>0</v>
      </c>
      <c r="L165" s="21">
        <f t="shared" si="52"/>
        <v>0</v>
      </c>
      <c r="M165" s="21">
        <f t="shared" si="52"/>
        <v>0</v>
      </c>
      <c r="N165" s="21">
        <f t="shared" si="52"/>
        <v>0</v>
      </c>
      <c r="O165" s="21">
        <f t="shared" si="52"/>
        <v>5726.3</v>
      </c>
      <c r="P165" s="21">
        <f t="shared" si="52"/>
        <v>0</v>
      </c>
      <c r="Q165" s="21">
        <f t="shared" si="52"/>
        <v>0</v>
      </c>
      <c r="R165" s="38"/>
      <c r="S165" s="38"/>
      <c r="T165" s="2"/>
      <c r="U165" s="2"/>
    </row>
    <row r="166" spans="1:52" ht="67.599999999999994" customHeight="1" x14ac:dyDescent="0.25">
      <c r="A166" s="106"/>
      <c r="B166" s="207"/>
      <c r="C166" s="122"/>
      <c r="D166" s="19" t="s">
        <v>17</v>
      </c>
      <c r="E166" s="20">
        <f t="shared" si="51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5" customHeight="1" x14ac:dyDescent="0.25">
      <c r="A167" s="106"/>
      <c r="B167" s="207"/>
      <c r="C167" s="122"/>
      <c r="D167" s="19" t="s">
        <v>18</v>
      </c>
      <c r="E167" s="20">
        <f t="shared" si="51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18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25">
      <c r="A168" s="106"/>
      <c r="B168" s="207"/>
      <c r="C168" s="122"/>
      <c r="D168" s="19" t="s">
        <v>19</v>
      </c>
      <c r="E168" s="20">
        <f t="shared" si="51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" customHeight="1" x14ac:dyDescent="0.25">
      <c r="A169" s="114"/>
      <c r="B169" s="208"/>
      <c r="C169" s="122"/>
      <c r="D169" s="25" t="s">
        <v>21</v>
      </c>
      <c r="E169" s="26">
        <f t="shared" si="51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5" customHeight="1" x14ac:dyDescent="0.25">
      <c r="A170" s="105" t="s">
        <v>225</v>
      </c>
      <c r="B170" s="159" t="s">
        <v>230</v>
      </c>
      <c r="C170" s="122"/>
      <c r="D170" s="19" t="s">
        <v>29</v>
      </c>
      <c r="E170" s="20">
        <f t="shared" ref="E170:E174" si="53">SUM(F170:Q170)</f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4">SUM(J171:J173)</f>
        <v>0</v>
      </c>
      <c r="K170" s="21">
        <f t="shared" si="54"/>
        <v>0</v>
      </c>
      <c r="L170" s="21">
        <f t="shared" si="54"/>
        <v>0</v>
      </c>
      <c r="M170" s="21">
        <f t="shared" si="54"/>
        <v>0</v>
      </c>
      <c r="N170" s="21">
        <f t="shared" si="54"/>
        <v>0</v>
      </c>
      <c r="O170" s="21">
        <f t="shared" si="54"/>
        <v>1841.3</v>
      </c>
      <c r="P170" s="21">
        <f t="shared" si="54"/>
        <v>1784.1</v>
      </c>
      <c r="Q170" s="21">
        <f t="shared" si="54"/>
        <v>1745.5</v>
      </c>
      <c r="R170" s="38"/>
      <c r="S170" s="38"/>
      <c r="T170" s="2"/>
      <c r="U170" s="2"/>
    </row>
    <row r="171" spans="1:52" ht="47.15" customHeight="1" x14ac:dyDescent="0.25">
      <c r="A171" s="106"/>
      <c r="B171" s="207"/>
      <c r="C171" s="122"/>
      <c r="D171" s="19" t="s">
        <v>17</v>
      </c>
      <c r="E171" s="20">
        <f t="shared" si="53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5" customHeight="1" x14ac:dyDescent="0.25">
      <c r="A172" s="106"/>
      <c r="B172" s="207"/>
      <c r="C172" s="122"/>
      <c r="D172" s="19" t="s">
        <v>18</v>
      </c>
      <c r="E172" s="20">
        <f t="shared" si="53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5" customHeight="1" x14ac:dyDescent="0.25">
      <c r="A173" s="106"/>
      <c r="B173" s="207"/>
      <c r="C173" s="122"/>
      <c r="D173" s="19" t="s">
        <v>19</v>
      </c>
      <c r="E173" s="20">
        <f t="shared" si="53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5" customHeight="1" x14ac:dyDescent="0.25">
      <c r="A174" s="114"/>
      <c r="B174" s="208"/>
      <c r="C174" s="122"/>
      <c r="D174" s="25" t="s">
        <v>21</v>
      </c>
      <c r="E174" s="26">
        <f t="shared" si="53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25">
      <c r="A175" s="200" t="s">
        <v>56</v>
      </c>
      <c r="B175" s="203" t="s">
        <v>156</v>
      </c>
      <c r="C175" s="40"/>
      <c r="D175" s="41" t="s">
        <v>4</v>
      </c>
      <c r="E175" s="42">
        <f t="shared" si="41"/>
        <v>1938425.5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45836.9</v>
      </c>
      <c r="P175" s="18">
        <f>P178+P177</f>
        <v>16639.3</v>
      </c>
      <c r="Q175" s="18">
        <f>Q178+Q177</f>
        <v>2127.6999999999998</v>
      </c>
      <c r="R175" s="91"/>
      <c r="S175" s="91"/>
      <c r="T175" s="2"/>
      <c r="U175" s="2"/>
      <c r="AZ175" s="2"/>
    </row>
    <row r="176" spans="1:52" ht="24.9" customHeight="1" x14ac:dyDescent="0.25">
      <c r="A176" s="201"/>
      <c r="B176" s="204"/>
      <c r="C176" s="40"/>
      <c r="D176" s="19" t="s">
        <v>17</v>
      </c>
      <c r="E176" s="20">
        <f t="shared" ref="E176:E181" si="55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6">I231+I226</f>
        <v>1587.6</v>
      </c>
      <c r="J176" s="21">
        <f>J203</f>
        <v>0</v>
      </c>
      <c r="K176" s="21">
        <f t="shared" si="56"/>
        <v>0</v>
      </c>
      <c r="L176" s="21">
        <f t="shared" si="56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6"/>
        <v>0</v>
      </c>
      <c r="U176" s="21">
        <f t="shared" si="56"/>
        <v>0</v>
      </c>
      <c r="V176" s="21">
        <f t="shared" si="56"/>
        <v>0</v>
      </c>
      <c r="W176" s="21">
        <f t="shared" si="56"/>
        <v>0</v>
      </c>
      <c r="X176" s="21">
        <f t="shared" si="56"/>
        <v>0</v>
      </c>
    </row>
    <row r="177" spans="1:52" ht="24.05" customHeight="1" x14ac:dyDescent="0.25">
      <c r="A177" s="201"/>
      <c r="B177" s="204"/>
      <c r="C177" s="44"/>
      <c r="D177" s="19" t="s">
        <v>18</v>
      </c>
      <c r="E177" s="20">
        <f t="shared" si="55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.05" customHeight="1" x14ac:dyDescent="0.25">
      <c r="A178" s="201"/>
      <c r="B178" s="204"/>
      <c r="C178" s="44"/>
      <c r="D178" s="25" t="s">
        <v>19</v>
      </c>
      <c r="E178" s="26">
        <f t="shared" si="55"/>
        <v>583354.50000000012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2750.2999999999997</v>
      </c>
      <c r="P178" s="21">
        <f>P185+P190+P195+P205+P211+P217+P223+P228+P238+P243+P233+P248+P254+P259+P264+P274+P279+P284+P289</f>
        <v>998.4</v>
      </c>
      <c r="Q178" s="21">
        <f>Q185+Q190+Q195+Q205+Q211+Q217+Q223+Q228+Q238+Q243+Q233+Q248+Q254+Q259+Q264+Q274+Q279+Q284+Q289</f>
        <v>127.69999999999999</v>
      </c>
      <c r="R178" s="38"/>
      <c r="S178" s="38"/>
      <c r="T178" s="2">
        <v>62237.5</v>
      </c>
      <c r="U178" s="2"/>
      <c r="AZ178" s="2"/>
    </row>
    <row r="179" spans="1:52" ht="63.65" customHeight="1" x14ac:dyDescent="0.25">
      <c r="A179" s="201"/>
      <c r="B179" s="204"/>
      <c r="C179" s="40"/>
      <c r="D179" s="25" t="s">
        <v>20</v>
      </c>
      <c r="E179" s="20">
        <f t="shared" si="55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7">I186+I191+I196+I206+I212+I218</f>
        <v>0</v>
      </c>
      <c r="J179" s="21">
        <f t="shared" si="57"/>
        <v>0</v>
      </c>
      <c r="K179" s="21">
        <f t="shared" si="57"/>
        <v>0</v>
      </c>
      <c r="L179" s="21">
        <f t="shared" si="57"/>
        <v>0</v>
      </c>
      <c r="M179" s="21">
        <f t="shared" si="57"/>
        <v>0</v>
      </c>
      <c r="N179" s="21">
        <f t="shared" si="57"/>
        <v>0</v>
      </c>
      <c r="O179" s="21">
        <f t="shared" si="57"/>
        <v>0</v>
      </c>
      <c r="P179" s="21">
        <f t="shared" si="57"/>
        <v>0</v>
      </c>
      <c r="Q179" s="21">
        <f t="shared" si="57"/>
        <v>0</v>
      </c>
      <c r="R179" s="38"/>
      <c r="S179" s="38"/>
      <c r="T179" s="2"/>
      <c r="U179" s="2"/>
    </row>
    <row r="180" spans="1:52" ht="56.95" customHeight="1" x14ac:dyDescent="0.25">
      <c r="A180" s="201"/>
      <c r="B180" s="204"/>
      <c r="C180" s="44"/>
      <c r="D180" s="19" t="s">
        <v>200</v>
      </c>
      <c r="E180" s="20">
        <f>SUM(G180:Q180)</f>
        <v>9050.2000000000007</v>
      </c>
      <c r="F180" s="18"/>
      <c r="G180" s="21">
        <f t="shared" ref="G180:Q180" si="58">G249</f>
        <v>0</v>
      </c>
      <c r="H180" s="21">
        <f t="shared" si="58"/>
        <v>0</v>
      </c>
      <c r="I180" s="21">
        <f t="shared" si="58"/>
        <v>0</v>
      </c>
      <c r="J180" s="21">
        <f t="shared" si="58"/>
        <v>0</v>
      </c>
      <c r="K180" s="21">
        <f t="shared" si="58"/>
        <v>0</v>
      </c>
      <c r="L180" s="21">
        <f t="shared" si="58"/>
        <v>0</v>
      </c>
      <c r="M180" s="21">
        <f t="shared" si="58"/>
        <v>9050.2000000000007</v>
      </c>
      <c r="N180" s="21">
        <f t="shared" si="58"/>
        <v>0</v>
      </c>
      <c r="O180" s="21">
        <f t="shared" si="58"/>
        <v>0</v>
      </c>
      <c r="P180" s="21">
        <f t="shared" si="58"/>
        <v>0</v>
      </c>
      <c r="Q180" s="21">
        <f t="shared" si="58"/>
        <v>0</v>
      </c>
      <c r="R180" s="38"/>
      <c r="S180" s="38"/>
      <c r="T180" s="2"/>
      <c r="U180" s="2"/>
    </row>
    <row r="181" spans="1:52" ht="28.5" customHeight="1" x14ac:dyDescent="0.25">
      <c r="A181" s="202"/>
      <c r="B181" s="205"/>
      <c r="C181" s="40"/>
      <c r="D181" s="25" t="s">
        <v>21</v>
      </c>
      <c r="E181" s="26">
        <f t="shared" si="55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8" hidden="1" customHeight="1" x14ac:dyDescent="0.25">
      <c r="A182" s="219" t="s">
        <v>57</v>
      </c>
      <c r="B182" s="188" t="s">
        <v>35</v>
      </c>
      <c r="C182" s="156" t="s">
        <v>28</v>
      </c>
      <c r="D182" s="19" t="s">
        <v>29</v>
      </c>
      <c r="E182" s="20">
        <f t="shared" ref="E182:E201" si="59">SUM(F182:M182)</f>
        <v>0</v>
      </c>
      <c r="F182" s="21">
        <f>SUM(F183:F185)</f>
        <v>0</v>
      </c>
      <c r="G182" s="21">
        <f t="shared" ref="G182:L182" si="60">SUM(G183:G185)</f>
        <v>0</v>
      </c>
      <c r="H182" s="21">
        <f t="shared" si="60"/>
        <v>0</v>
      </c>
      <c r="I182" s="21">
        <f t="shared" si="60"/>
        <v>0</v>
      </c>
      <c r="J182" s="21">
        <f t="shared" si="60"/>
        <v>0</v>
      </c>
      <c r="K182" s="21">
        <f t="shared" si="60"/>
        <v>0</v>
      </c>
      <c r="L182" s="21">
        <f t="shared" si="60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19"/>
      <c r="B183" s="188"/>
      <c r="C183" s="189"/>
      <c r="D183" s="19" t="s">
        <v>17</v>
      </c>
      <c r="E183" s="20">
        <f t="shared" si="59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19"/>
      <c r="B184" s="188"/>
      <c r="C184" s="189"/>
      <c r="D184" s="19" t="s">
        <v>18</v>
      </c>
      <c r="E184" s="20">
        <f t="shared" si="59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19"/>
      <c r="B185" s="188"/>
      <c r="C185" s="189"/>
      <c r="D185" s="19" t="s">
        <v>19</v>
      </c>
      <c r="E185" s="20">
        <f t="shared" si="59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.05" hidden="1" customHeight="1" x14ac:dyDescent="0.25">
      <c r="A186" s="198"/>
      <c r="B186" s="198"/>
      <c r="C186" s="190"/>
      <c r="D186" s="19" t="s">
        <v>21</v>
      </c>
      <c r="E186" s="20">
        <f t="shared" si="59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21" t="s">
        <v>58</v>
      </c>
      <c r="B187" s="177" t="s">
        <v>59</v>
      </c>
      <c r="C187" s="156" t="s">
        <v>16</v>
      </c>
      <c r="D187" s="19" t="s">
        <v>29</v>
      </c>
      <c r="E187" s="20">
        <f t="shared" si="59"/>
        <v>0</v>
      </c>
      <c r="F187" s="21">
        <f>SUM(F188:F190)</f>
        <v>0</v>
      </c>
      <c r="G187" s="21">
        <f t="shared" ref="G187:L187" si="61">SUM(G188:G190)</f>
        <v>0</v>
      </c>
      <c r="H187" s="21">
        <f t="shared" si="61"/>
        <v>0</v>
      </c>
      <c r="I187" s="21">
        <f t="shared" si="61"/>
        <v>0</v>
      </c>
      <c r="J187" s="21">
        <f t="shared" si="61"/>
        <v>0</v>
      </c>
      <c r="K187" s="21">
        <f t="shared" si="61"/>
        <v>0</v>
      </c>
      <c r="L187" s="21">
        <f t="shared" si="61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5" hidden="1" customHeight="1" x14ac:dyDescent="0.25">
      <c r="A188" s="219"/>
      <c r="B188" s="188"/>
      <c r="C188" s="189"/>
      <c r="D188" s="19" t="s">
        <v>17</v>
      </c>
      <c r="E188" s="20">
        <f t="shared" si="59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5" hidden="1" customHeight="1" x14ac:dyDescent="0.25">
      <c r="A189" s="219"/>
      <c r="B189" s="188"/>
      <c r="C189" s="189"/>
      <c r="D189" s="19" t="s">
        <v>18</v>
      </c>
      <c r="E189" s="20">
        <f t="shared" si="59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19"/>
      <c r="B190" s="188"/>
      <c r="C190" s="189"/>
      <c r="D190" s="19" t="s">
        <v>19</v>
      </c>
      <c r="E190" s="20">
        <f t="shared" si="59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188"/>
      <c r="B191" s="188"/>
      <c r="C191" s="190"/>
      <c r="D191" s="19" t="s">
        <v>21</v>
      </c>
      <c r="E191" s="20">
        <f t="shared" si="59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9" t="s">
        <v>57</v>
      </c>
      <c r="B192" s="195" t="s">
        <v>60</v>
      </c>
      <c r="C192" s="162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62">SUM(G193:G195)</f>
        <v>0</v>
      </c>
      <c r="H192" s="21">
        <f t="shared" si="62"/>
        <v>68638.399999999994</v>
      </c>
      <c r="I192" s="21">
        <f t="shared" si="62"/>
        <v>28449.1</v>
      </c>
      <c r="J192" s="21">
        <f t="shared" si="62"/>
        <v>30354.2</v>
      </c>
      <c r="K192" s="21">
        <f t="shared" si="62"/>
        <v>80928.100000000006</v>
      </c>
      <c r="L192" s="21">
        <f t="shared" si="62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45" customHeight="1" x14ac:dyDescent="0.25">
      <c r="A193" s="105"/>
      <c r="B193" s="207"/>
      <c r="C193" s="186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45" customHeight="1" x14ac:dyDescent="0.25">
      <c r="A194" s="105"/>
      <c r="B194" s="207"/>
      <c r="C194" s="186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5" customHeight="1" x14ac:dyDescent="0.25">
      <c r="A195" s="105"/>
      <c r="B195" s="115"/>
      <c r="C195" s="186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42"/>
      <c r="B196" s="116"/>
      <c r="C196" s="187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" hidden="1" customHeight="1" x14ac:dyDescent="0.25">
      <c r="A197" s="166" t="s">
        <v>61</v>
      </c>
      <c r="B197" s="210" t="s">
        <v>62</v>
      </c>
      <c r="C197" s="156" t="s">
        <v>16</v>
      </c>
      <c r="D197" s="19" t="s">
        <v>29</v>
      </c>
      <c r="E197" s="20">
        <f t="shared" si="59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166"/>
      <c r="B198" s="168"/>
      <c r="C198" s="189"/>
      <c r="D198" s="19" t="s">
        <v>17</v>
      </c>
      <c r="E198" s="20">
        <f t="shared" si="59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166"/>
      <c r="B199" s="168"/>
      <c r="C199" s="189"/>
      <c r="D199" s="19" t="s">
        <v>18</v>
      </c>
      <c r="E199" s="20">
        <f t="shared" si="59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166"/>
      <c r="B200" s="168"/>
      <c r="C200" s="189"/>
      <c r="D200" s="19" t="s">
        <v>19</v>
      </c>
      <c r="E200" s="20">
        <f t="shared" si="59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3" hidden="1" customHeight="1" x14ac:dyDescent="0.25">
      <c r="A201" s="167"/>
      <c r="B201" s="168"/>
      <c r="C201" s="190"/>
      <c r="D201" s="19" t="s">
        <v>21</v>
      </c>
      <c r="E201" s="20">
        <f t="shared" si="59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5" customHeight="1" x14ac:dyDescent="0.25">
      <c r="A202" s="139" t="s">
        <v>58</v>
      </c>
      <c r="B202" s="195" t="s">
        <v>63</v>
      </c>
      <c r="C202" s="162" t="s">
        <v>16</v>
      </c>
      <c r="D202" s="19" t="s">
        <v>29</v>
      </c>
      <c r="E202" s="20">
        <f>SUM(F202:Q202)</f>
        <v>297018.59999999998</v>
      </c>
      <c r="F202" s="21">
        <f t="shared" ref="F202:L202" si="63">SUM(F203:F205)</f>
        <v>0</v>
      </c>
      <c r="G202" s="21">
        <f>SUM(G203:G205)</f>
        <v>113437.99999999999</v>
      </c>
      <c r="H202" s="21">
        <f t="shared" si="63"/>
        <v>161861</v>
      </c>
      <c r="I202" s="21">
        <f t="shared" si="63"/>
        <v>16343.7</v>
      </c>
      <c r="J202" s="21">
        <f t="shared" si="63"/>
        <v>5206.3</v>
      </c>
      <c r="K202" s="21">
        <f t="shared" si="63"/>
        <v>169.59999999999991</v>
      </c>
      <c r="L202" s="21">
        <f t="shared" si="63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9" customHeight="1" x14ac:dyDescent="0.25">
      <c r="A203" s="46"/>
      <c r="B203" s="207"/>
      <c r="C203" s="186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" customHeight="1" x14ac:dyDescent="0.25">
      <c r="A204" s="46"/>
      <c r="B204" s="115"/>
      <c r="C204" s="186"/>
      <c r="D204" s="19" t="s">
        <v>18</v>
      </c>
      <c r="E204" s="20">
        <f t="shared" ref="E204:E254" si="64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" customHeight="1" x14ac:dyDescent="0.25">
      <c r="A205" s="46"/>
      <c r="B205" s="115"/>
      <c r="C205" s="186"/>
      <c r="D205" s="19" t="s">
        <v>19</v>
      </c>
      <c r="E205" s="20">
        <f t="shared" si="64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25">
      <c r="A206" s="46"/>
      <c r="B206" s="115"/>
      <c r="C206" s="186"/>
      <c r="D206" s="47" t="s">
        <v>20</v>
      </c>
      <c r="E206" s="20">
        <f t="shared" si="64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" customHeight="1" x14ac:dyDescent="0.25">
      <c r="A207" s="46"/>
      <c r="B207" s="115"/>
      <c r="C207" s="187"/>
      <c r="D207" s="19" t="s">
        <v>21</v>
      </c>
      <c r="E207" s="20">
        <f t="shared" si="64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8" customHeight="1" x14ac:dyDescent="0.25">
      <c r="A208" s="46"/>
      <c r="B208" s="124" t="s">
        <v>64</v>
      </c>
      <c r="C208" s="122"/>
      <c r="D208" s="19" t="s">
        <v>29</v>
      </c>
      <c r="E208" s="20">
        <f t="shared" si="64"/>
        <v>36300</v>
      </c>
      <c r="F208" s="21"/>
      <c r="G208" s="21">
        <f t="shared" ref="G208:L208" si="65">SUM(G209:G211)+G213</f>
        <v>0</v>
      </c>
      <c r="H208" s="21">
        <f t="shared" si="65"/>
        <v>36300</v>
      </c>
      <c r="I208" s="21">
        <f t="shared" si="65"/>
        <v>0</v>
      </c>
      <c r="J208" s="21">
        <f t="shared" si="65"/>
        <v>0</v>
      </c>
      <c r="K208" s="21">
        <f t="shared" si="65"/>
        <v>0</v>
      </c>
      <c r="L208" s="21">
        <f t="shared" si="65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27.65" customHeight="1" x14ac:dyDescent="0.25">
      <c r="A209" s="48"/>
      <c r="B209" s="142"/>
      <c r="C209" s="123"/>
      <c r="D209" s="19" t="s">
        <v>17</v>
      </c>
      <c r="E209" s="20">
        <f t="shared" si="64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45" customHeight="1" x14ac:dyDescent="0.25">
      <c r="A210" s="46"/>
      <c r="B210" s="124"/>
      <c r="C210" s="122"/>
      <c r="D210" s="25" t="s">
        <v>18</v>
      </c>
      <c r="E210" s="26">
        <f t="shared" si="64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46"/>
      <c r="B211" s="168" t="s">
        <v>65</v>
      </c>
      <c r="C211" s="122"/>
      <c r="D211" s="19" t="s">
        <v>19</v>
      </c>
      <c r="E211" s="20">
        <f t="shared" si="64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39.950000000000003" customHeight="1" x14ac:dyDescent="0.25">
      <c r="A212" s="46"/>
      <c r="B212" s="172"/>
      <c r="C212" s="123"/>
      <c r="D212" s="19" t="s">
        <v>66</v>
      </c>
      <c r="E212" s="20">
        <f t="shared" si="64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25">
      <c r="A213" s="48"/>
      <c r="B213" s="208"/>
      <c r="C213" s="123"/>
      <c r="D213" s="19" t="s">
        <v>21</v>
      </c>
      <c r="E213" s="20">
        <f t="shared" si="64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39" t="s">
        <v>67</v>
      </c>
      <c r="B214" s="177" t="s">
        <v>68</v>
      </c>
      <c r="C214" s="32"/>
      <c r="D214" s="19" t="s">
        <v>29</v>
      </c>
      <c r="E214" s="20">
        <f t="shared" si="64"/>
        <v>322.60000000000002</v>
      </c>
      <c r="F214" s="27"/>
      <c r="G214" s="27">
        <f t="shared" ref="G214:L214" si="66">G215+G216+G217+G219</f>
        <v>322.60000000000002</v>
      </c>
      <c r="H214" s="27">
        <f t="shared" si="66"/>
        <v>0</v>
      </c>
      <c r="I214" s="27">
        <f t="shared" si="66"/>
        <v>0</v>
      </c>
      <c r="J214" s="27">
        <f t="shared" si="66"/>
        <v>0</v>
      </c>
      <c r="K214" s="27">
        <f t="shared" si="66"/>
        <v>0</v>
      </c>
      <c r="L214" s="27">
        <f t="shared" si="66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6"/>
      <c r="B215" s="179"/>
      <c r="C215" s="123"/>
      <c r="D215" s="19" t="s">
        <v>17</v>
      </c>
      <c r="E215" s="20">
        <f t="shared" si="64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9" customHeight="1" x14ac:dyDescent="0.25">
      <c r="A216" s="106"/>
      <c r="B216" s="179"/>
      <c r="C216" s="122"/>
      <c r="D216" s="25" t="s">
        <v>18</v>
      </c>
      <c r="E216" s="20">
        <f t="shared" si="64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700000000000003" customHeight="1" x14ac:dyDescent="0.25">
      <c r="A217" s="106"/>
      <c r="B217" s="179"/>
      <c r="C217" s="123"/>
      <c r="D217" s="19" t="s">
        <v>19</v>
      </c>
      <c r="E217" s="20">
        <f t="shared" si="64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150000000000006" customHeight="1" x14ac:dyDescent="0.25">
      <c r="A218" s="106"/>
      <c r="B218" s="121"/>
      <c r="C218" s="122"/>
      <c r="D218" s="19" t="s">
        <v>20</v>
      </c>
      <c r="E218" s="20">
        <f t="shared" si="64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5" customHeight="1" x14ac:dyDescent="0.25">
      <c r="A219" s="114"/>
      <c r="B219" s="136"/>
      <c r="C219" s="123"/>
      <c r="D219" s="19" t="s">
        <v>21</v>
      </c>
      <c r="E219" s="20">
        <f t="shared" si="64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20.149999999999999" customHeight="1" x14ac:dyDescent="0.25">
      <c r="A220" s="216" t="s">
        <v>69</v>
      </c>
      <c r="B220" s="206" t="s">
        <v>70</v>
      </c>
      <c r="C220" s="162" t="s">
        <v>16</v>
      </c>
      <c r="D220" s="19" t="s">
        <v>29</v>
      </c>
      <c r="E220" s="20">
        <f t="shared" si="64"/>
        <v>1299.9000000000001</v>
      </c>
      <c r="F220" s="21">
        <f t="shared" ref="F220:L220" si="67">SUM(F221:F223)</f>
        <v>0</v>
      </c>
      <c r="G220" s="21">
        <f>SUM(G221:G223)</f>
        <v>1299.9000000000001</v>
      </c>
      <c r="H220" s="21">
        <f t="shared" si="67"/>
        <v>0</v>
      </c>
      <c r="I220" s="21">
        <f t="shared" si="67"/>
        <v>0</v>
      </c>
      <c r="J220" s="21">
        <f t="shared" si="67"/>
        <v>0</v>
      </c>
      <c r="K220" s="21">
        <f t="shared" si="67"/>
        <v>0</v>
      </c>
      <c r="L220" s="21">
        <f t="shared" si="67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5" customHeight="1" x14ac:dyDescent="0.25">
      <c r="A221" s="155"/>
      <c r="B221" s="185"/>
      <c r="C221" s="186"/>
      <c r="D221" s="19" t="s">
        <v>17</v>
      </c>
      <c r="E221" s="20">
        <f t="shared" si="64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" customHeight="1" x14ac:dyDescent="0.25">
      <c r="A222" s="155"/>
      <c r="B222" s="185"/>
      <c r="C222" s="186"/>
      <c r="D222" s="19" t="s">
        <v>18</v>
      </c>
      <c r="E222" s="20">
        <f t="shared" si="64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105"/>
      <c r="B223" s="100"/>
      <c r="C223" s="186"/>
      <c r="D223" s="19" t="s">
        <v>19</v>
      </c>
      <c r="E223" s="20">
        <f t="shared" si="64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3" customHeight="1" x14ac:dyDescent="0.25">
      <c r="A224" s="24"/>
      <c r="B224" s="149"/>
      <c r="C224" s="187"/>
      <c r="D224" s="19" t="s">
        <v>21</v>
      </c>
      <c r="E224" s="20">
        <f t="shared" si="64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" customHeight="1" x14ac:dyDescent="0.25">
      <c r="A225" s="219" t="s">
        <v>71</v>
      </c>
      <c r="B225" s="225" t="s">
        <v>218</v>
      </c>
      <c r="C225" s="49"/>
      <c r="D225" s="19" t="s">
        <v>29</v>
      </c>
      <c r="E225" s="20">
        <f t="shared" si="64"/>
        <v>8824.7000000000007</v>
      </c>
      <c r="F225" s="21">
        <f t="shared" ref="F225:L225" si="68">SUM(F226:F228)</f>
        <v>0</v>
      </c>
      <c r="G225" s="21">
        <f>SUM(G226:G228)</f>
        <v>0</v>
      </c>
      <c r="H225" s="21">
        <f t="shared" si="68"/>
        <v>1764.7</v>
      </c>
      <c r="I225" s="21">
        <f t="shared" si="68"/>
        <v>2486.9999999999995</v>
      </c>
      <c r="J225" s="21">
        <f t="shared" si="68"/>
        <v>1800</v>
      </c>
      <c r="K225" s="21">
        <f t="shared" si="68"/>
        <v>2773</v>
      </c>
      <c r="L225" s="21">
        <f t="shared" si="68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" customHeight="1" x14ac:dyDescent="0.25">
      <c r="A226" s="219"/>
      <c r="B226" s="172"/>
      <c r="C226" s="125"/>
      <c r="D226" s="19" t="s">
        <v>17</v>
      </c>
      <c r="E226" s="20">
        <f t="shared" si="64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219"/>
      <c r="B227" s="172"/>
      <c r="C227" s="125"/>
      <c r="D227" s="19" t="s">
        <v>18</v>
      </c>
      <c r="E227" s="20">
        <f t="shared" si="64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5" customHeight="1" x14ac:dyDescent="0.25">
      <c r="A228" s="219"/>
      <c r="B228" s="172"/>
      <c r="C228" s="125"/>
      <c r="D228" s="19" t="s">
        <v>19</v>
      </c>
      <c r="E228" s="20">
        <f t="shared" si="64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198"/>
      <c r="B229" s="173"/>
      <c r="C229" s="126"/>
      <c r="D229" s="19" t="s">
        <v>21</v>
      </c>
      <c r="E229" s="20">
        <f t="shared" si="64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216" t="s">
        <v>72</v>
      </c>
      <c r="B230" s="224" t="s">
        <v>173</v>
      </c>
      <c r="C230" s="32"/>
      <c r="D230" s="19" t="s">
        <v>29</v>
      </c>
      <c r="E230" s="20">
        <f t="shared" si="64"/>
        <v>22443</v>
      </c>
      <c r="F230" s="21"/>
      <c r="G230" s="21">
        <f t="shared" ref="G230:L230" si="69">SUM(G231:G234)</f>
        <v>0</v>
      </c>
      <c r="H230" s="21">
        <f t="shared" si="69"/>
        <v>0</v>
      </c>
      <c r="I230" s="21">
        <f>SUM(I231:I234)</f>
        <v>0</v>
      </c>
      <c r="J230" s="21">
        <f t="shared" si="69"/>
        <v>12040</v>
      </c>
      <c r="K230" s="21">
        <f t="shared" si="69"/>
        <v>10403</v>
      </c>
      <c r="L230" s="21">
        <f t="shared" si="69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155"/>
      <c r="B231" s="207"/>
      <c r="C231" s="122"/>
      <c r="D231" s="19" t="s">
        <v>17</v>
      </c>
      <c r="E231" s="20">
        <f t="shared" si="64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25">
      <c r="A232" s="155"/>
      <c r="B232" s="207"/>
      <c r="C232" s="122"/>
      <c r="D232" s="19" t="s">
        <v>18</v>
      </c>
      <c r="E232" s="20">
        <f t="shared" si="64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155"/>
      <c r="B233" s="207"/>
      <c r="C233" s="123"/>
      <c r="D233" s="19" t="s">
        <v>19</v>
      </c>
      <c r="E233" s="20">
        <f t="shared" si="64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.049999999999997" customHeight="1" x14ac:dyDescent="0.25">
      <c r="A234" s="23"/>
      <c r="B234" s="115"/>
      <c r="C234" s="50"/>
      <c r="D234" s="19" t="s">
        <v>21</v>
      </c>
      <c r="E234" s="20">
        <f t="shared" si="64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.049999999999997" customHeight="1" x14ac:dyDescent="0.25">
      <c r="A235" s="139" t="s">
        <v>73</v>
      </c>
      <c r="B235" s="159" t="s">
        <v>74</v>
      </c>
      <c r="C235" s="162" t="s">
        <v>75</v>
      </c>
      <c r="D235" s="19" t="s">
        <v>29</v>
      </c>
      <c r="E235" s="20">
        <f t="shared" si="64"/>
        <v>410787.39999999997</v>
      </c>
      <c r="F235" s="21">
        <f t="shared" ref="F235:L235" si="70">SUM(F236:F238)</f>
        <v>0</v>
      </c>
      <c r="G235" s="21">
        <f t="shared" si="70"/>
        <v>0</v>
      </c>
      <c r="H235" s="21">
        <f t="shared" si="70"/>
        <v>0</v>
      </c>
      <c r="I235" s="21">
        <f t="shared" si="70"/>
        <v>0</v>
      </c>
      <c r="J235" s="21">
        <f t="shared" si="70"/>
        <v>352849.89999999997</v>
      </c>
      <c r="K235" s="21">
        <f t="shared" si="70"/>
        <v>57937.5</v>
      </c>
      <c r="L235" s="21">
        <f t="shared" si="70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29.95" customHeight="1" x14ac:dyDescent="0.25">
      <c r="A236" s="105"/>
      <c r="B236" s="160"/>
      <c r="C236" s="163"/>
      <c r="D236" s="19" t="s">
        <v>17</v>
      </c>
      <c r="E236" s="20">
        <f t="shared" si="64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105"/>
      <c r="B237" s="137"/>
      <c r="C237" s="163"/>
      <c r="D237" s="19" t="s">
        <v>18</v>
      </c>
      <c r="E237" s="20">
        <f t="shared" si="64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105"/>
      <c r="B238" s="137"/>
      <c r="C238" s="163"/>
      <c r="D238" s="19" t="s">
        <v>19</v>
      </c>
      <c r="E238" s="20">
        <f t="shared" si="64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38"/>
      <c r="C239" s="164"/>
      <c r="D239" s="19" t="s">
        <v>21</v>
      </c>
      <c r="E239" s="20">
        <f t="shared" si="64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5" customHeight="1" x14ac:dyDescent="0.25">
      <c r="A240" s="141" t="s">
        <v>122</v>
      </c>
      <c r="B240" s="159" t="s">
        <v>123</v>
      </c>
      <c r="C240" s="162" t="s">
        <v>75</v>
      </c>
      <c r="D240" s="19" t="s">
        <v>29</v>
      </c>
      <c r="E240" s="20">
        <f t="shared" si="64"/>
        <v>265451.7</v>
      </c>
      <c r="F240" s="21">
        <f t="shared" ref="F240:L240" si="71">SUM(F241:F243)</f>
        <v>0</v>
      </c>
      <c r="G240" s="21">
        <f t="shared" si="71"/>
        <v>0</v>
      </c>
      <c r="H240" s="21">
        <f t="shared" si="71"/>
        <v>0</v>
      </c>
      <c r="I240" s="21">
        <f t="shared" si="71"/>
        <v>0</v>
      </c>
      <c r="J240" s="21">
        <f t="shared" si="71"/>
        <v>161771.70000000001</v>
      </c>
      <c r="K240" s="21">
        <f t="shared" si="71"/>
        <v>103680</v>
      </c>
      <c r="L240" s="21">
        <f t="shared" si="71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9" customHeight="1" x14ac:dyDescent="0.25">
      <c r="A241" s="140"/>
      <c r="B241" s="160"/>
      <c r="C241" s="163"/>
      <c r="D241" s="19" t="s">
        <v>17</v>
      </c>
      <c r="E241" s="20">
        <f t="shared" si="64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99999999999997" customHeight="1" x14ac:dyDescent="0.25">
      <c r="A242" s="140"/>
      <c r="B242" s="160"/>
      <c r="C242" s="163"/>
      <c r="D242" s="19" t="s">
        <v>18</v>
      </c>
      <c r="E242" s="20">
        <f t="shared" si="64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65" customHeight="1" x14ac:dyDescent="0.25">
      <c r="A243" s="140"/>
      <c r="B243" s="160"/>
      <c r="C243" s="163"/>
      <c r="D243" s="19" t="s">
        <v>19</v>
      </c>
      <c r="E243" s="20">
        <f t="shared" si="64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42"/>
      <c r="B244" s="161"/>
      <c r="C244" s="164"/>
      <c r="D244" s="19" t="s">
        <v>21</v>
      </c>
      <c r="E244" s="20">
        <f t="shared" si="64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29.95" customHeight="1" x14ac:dyDescent="0.25">
      <c r="A245" s="139" t="s">
        <v>125</v>
      </c>
      <c r="B245" s="177" t="s">
        <v>229</v>
      </c>
      <c r="C245" s="51"/>
      <c r="D245" s="19" t="s">
        <v>29</v>
      </c>
      <c r="E245" s="20">
        <f t="shared" si="64"/>
        <v>21748.400000000001</v>
      </c>
      <c r="F245" s="21">
        <f t="shared" ref="F245:Q245" si="72">SUM(F246:F248)</f>
        <v>0</v>
      </c>
      <c r="G245" s="21">
        <f t="shared" si="72"/>
        <v>0</v>
      </c>
      <c r="H245" s="21">
        <f t="shared" si="72"/>
        <v>0</v>
      </c>
      <c r="I245" s="21">
        <f t="shared" si="72"/>
        <v>0</v>
      </c>
      <c r="J245" s="21">
        <f t="shared" si="72"/>
        <v>0</v>
      </c>
      <c r="K245" s="21">
        <f t="shared" si="72"/>
        <v>2591.1</v>
      </c>
      <c r="L245" s="21">
        <f t="shared" si="72"/>
        <v>9050.2000000000007</v>
      </c>
      <c r="M245" s="21">
        <f t="shared" si="72"/>
        <v>10104.5</v>
      </c>
      <c r="N245" s="21">
        <f t="shared" si="72"/>
        <v>2.6000000000003638</v>
      </c>
      <c r="O245" s="21">
        <f t="shared" si="72"/>
        <v>0</v>
      </c>
      <c r="P245" s="21">
        <f t="shared" si="72"/>
        <v>0</v>
      </c>
      <c r="Q245" s="21">
        <f t="shared" si="72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105"/>
      <c r="B246" s="179"/>
      <c r="C246" s="109"/>
      <c r="D246" s="19" t="s">
        <v>17</v>
      </c>
      <c r="E246" s="20">
        <f t="shared" si="64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25">
      <c r="A247" s="105"/>
      <c r="B247" s="179"/>
      <c r="C247" s="109"/>
      <c r="D247" s="19" t="s">
        <v>18</v>
      </c>
      <c r="E247" s="20">
        <f t="shared" si="64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5" customHeight="1" x14ac:dyDescent="0.25">
      <c r="A248" s="105"/>
      <c r="B248" s="179"/>
      <c r="C248" s="110"/>
      <c r="D248" s="19" t="s">
        <v>19</v>
      </c>
      <c r="E248" s="20">
        <f t="shared" si="64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1" customHeight="1" x14ac:dyDescent="0.25">
      <c r="A249" s="105"/>
      <c r="B249" s="118"/>
      <c r="C249" s="109"/>
      <c r="D249" s="25" t="s">
        <v>200</v>
      </c>
      <c r="E249" s="26">
        <f t="shared" si="64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25">
      <c r="A250" s="52"/>
      <c r="B250" s="143"/>
      <c r="C250" s="110"/>
      <c r="D250" s="19" t="s">
        <v>21</v>
      </c>
      <c r="E250" s="20">
        <f t="shared" si="64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216" t="s">
        <v>132</v>
      </c>
      <c r="B251" s="177" t="s">
        <v>133</v>
      </c>
      <c r="C251" s="103"/>
      <c r="D251" s="19" t="s">
        <v>29</v>
      </c>
      <c r="E251" s="20">
        <f t="shared" si="64"/>
        <v>492019.8</v>
      </c>
      <c r="F251" s="21">
        <f t="shared" ref="F251:Q251" si="73">SUM(F252:F254)</f>
        <v>0</v>
      </c>
      <c r="G251" s="21">
        <f t="shared" si="73"/>
        <v>0</v>
      </c>
      <c r="H251" s="21">
        <f t="shared" si="73"/>
        <v>0</v>
      </c>
      <c r="I251" s="21">
        <f t="shared" si="73"/>
        <v>0</v>
      </c>
      <c r="J251" s="21">
        <f t="shared" si="73"/>
        <v>0</v>
      </c>
      <c r="K251" s="21">
        <f t="shared" si="73"/>
        <v>3936.7</v>
      </c>
      <c r="L251" s="21">
        <f t="shared" si="73"/>
        <v>66714.5</v>
      </c>
      <c r="M251" s="21">
        <f t="shared" si="73"/>
        <v>251731.80000000002</v>
      </c>
      <c r="N251" s="21">
        <f t="shared" si="73"/>
        <v>131113</v>
      </c>
      <c r="O251" s="21">
        <f t="shared" si="73"/>
        <v>38523.800000000003</v>
      </c>
      <c r="P251" s="21">
        <f t="shared" si="73"/>
        <v>0</v>
      </c>
      <c r="Q251" s="21">
        <f t="shared" si="73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170"/>
      <c r="B252" s="198"/>
      <c r="C252" s="110"/>
      <c r="D252" s="25" t="s">
        <v>17</v>
      </c>
      <c r="E252" s="20">
        <f t="shared" si="64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" customHeight="1" x14ac:dyDescent="0.25">
      <c r="A253" s="74"/>
      <c r="B253" s="137"/>
      <c r="C253" s="110"/>
      <c r="D253" s="25" t="s">
        <v>18</v>
      </c>
      <c r="E253" s="26">
        <f t="shared" si="64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65" customHeight="1" x14ac:dyDescent="0.25">
      <c r="A254" s="105"/>
      <c r="B254" s="137"/>
      <c r="C254" s="110"/>
      <c r="D254" s="19" t="s">
        <v>19</v>
      </c>
      <c r="E254" s="20">
        <f t="shared" si="64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38"/>
      <c r="C255" s="110"/>
      <c r="D255" s="25" t="s">
        <v>21</v>
      </c>
      <c r="E255" s="20">
        <f t="shared" ref="E255:E265" si="74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49999999999999" customHeight="1" x14ac:dyDescent="0.25">
      <c r="A256" s="219" t="s">
        <v>148</v>
      </c>
      <c r="B256" s="159" t="s">
        <v>161</v>
      </c>
      <c r="C256" s="107"/>
      <c r="D256" s="25" t="s">
        <v>29</v>
      </c>
      <c r="E256" s="26">
        <f t="shared" si="74"/>
        <v>34049.9</v>
      </c>
      <c r="F256" s="27">
        <f t="shared" ref="F256:Q256" si="75">SUM(F257:F259)</f>
        <v>0</v>
      </c>
      <c r="G256" s="27">
        <f t="shared" si="75"/>
        <v>0</v>
      </c>
      <c r="H256" s="27">
        <f t="shared" si="75"/>
        <v>0</v>
      </c>
      <c r="I256" s="27">
        <f t="shared" si="75"/>
        <v>0</v>
      </c>
      <c r="J256" s="27">
        <f t="shared" si="75"/>
        <v>0</v>
      </c>
      <c r="K256" s="27">
        <f t="shared" si="75"/>
        <v>4500.6000000000004</v>
      </c>
      <c r="L256" s="27">
        <f t="shared" si="75"/>
        <v>5795.0999999999995</v>
      </c>
      <c r="M256" s="27">
        <f t="shared" si="75"/>
        <v>11614.1</v>
      </c>
      <c r="N256" s="27">
        <f t="shared" si="75"/>
        <v>12140.1</v>
      </c>
      <c r="O256" s="27">
        <f t="shared" si="75"/>
        <v>0</v>
      </c>
      <c r="P256" s="27">
        <f t="shared" si="75"/>
        <v>0</v>
      </c>
      <c r="Q256" s="27">
        <f t="shared" si="75"/>
        <v>0</v>
      </c>
      <c r="R256" s="38"/>
      <c r="S256" s="38"/>
      <c r="T256" s="2">
        <v>8143.9</v>
      </c>
      <c r="U256" s="2"/>
    </row>
    <row r="257" spans="1:21" ht="34.200000000000003" customHeight="1" x14ac:dyDescent="0.25">
      <c r="A257" s="219"/>
      <c r="B257" s="197"/>
      <c r="C257" s="107"/>
      <c r="D257" s="19" t="s">
        <v>17</v>
      </c>
      <c r="E257" s="20">
        <f t="shared" si="74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219"/>
      <c r="B258" s="197"/>
      <c r="C258" s="107"/>
      <c r="D258" s="19" t="s">
        <v>18</v>
      </c>
      <c r="E258" s="20">
        <f t="shared" si="74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.049999999999997" customHeight="1" x14ac:dyDescent="0.25">
      <c r="A259" s="219"/>
      <c r="B259" s="197"/>
      <c r="C259" s="107"/>
      <c r="D259" s="19" t="s">
        <v>19</v>
      </c>
      <c r="E259" s="20">
        <f t="shared" si="74"/>
        <v>34049.9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0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5" customHeight="1" x14ac:dyDescent="0.25">
      <c r="A260" s="188"/>
      <c r="B260" s="137"/>
      <c r="C260" s="108"/>
      <c r="D260" s="19" t="s">
        <v>21</v>
      </c>
      <c r="E260" s="20">
        <f t="shared" si="74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9" t="s">
        <v>149</v>
      </c>
      <c r="B261" s="159" t="s">
        <v>150</v>
      </c>
      <c r="C261" s="109"/>
      <c r="D261" s="25" t="s">
        <v>29</v>
      </c>
      <c r="E261" s="20">
        <f t="shared" si="74"/>
        <v>95462.2</v>
      </c>
      <c r="F261" s="21">
        <f t="shared" ref="F261:Q261" si="76">SUM(F262:F264)</f>
        <v>0</v>
      </c>
      <c r="G261" s="21">
        <f t="shared" si="76"/>
        <v>0</v>
      </c>
      <c r="H261" s="21">
        <f t="shared" si="76"/>
        <v>0</v>
      </c>
      <c r="I261" s="21">
        <f t="shared" si="76"/>
        <v>0</v>
      </c>
      <c r="J261" s="21">
        <f t="shared" si="76"/>
        <v>0</v>
      </c>
      <c r="K261" s="21">
        <f t="shared" si="76"/>
        <v>1708.6000000000001</v>
      </c>
      <c r="L261" s="21">
        <f>SUM(L262:L264)</f>
        <v>63804.5</v>
      </c>
      <c r="M261" s="21">
        <f t="shared" si="76"/>
        <v>29949.100000000002</v>
      </c>
      <c r="N261" s="21">
        <f t="shared" si="76"/>
        <v>0</v>
      </c>
      <c r="O261" s="21">
        <f t="shared" si="76"/>
        <v>0</v>
      </c>
      <c r="P261" s="21">
        <f t="shared" si="76"/>
        <v>0</v>
      </c>
      <c r="Q261" s="21">
        <f t="shared" si="76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3"/>
      <c r="B262" s="207"/>
      <c r="C262" s="110"/>
      <c r="D262" s="19" t="s">
        <v>17</v>
      </c>
      <c r="E262" s="20">
        <f t="shared" si="74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25">
      <c r="A263" s="105"/>
      <c r="B263" s="137"/>
      <c r="C263" s="109"/>
      <c r="D263" s="25" t="s">
        <v>18</v>
      </c>
      <c r="E263" s="20">
        <f t="shared" si="74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5" customHeight="1" x14ac:dyDescent="0.25">
      <c r="A264" s="105"/>
      <c r="B264" s="137"/>
      <c r="C264" s="109"/>
      <c r="D264" s="19" t="s">
        <v>19</v>
      </c>
      <c r="E264" s="20">
        <f t="shared" si="74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38"/>
      <c r="C265" s="110"/>
      <c r="D265" s="19" t="s">
        <v>21</v>
      </c>
      <c r="E265" s="20">
        <f t="shared" si="74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49999999999999" hidden="1" customHeight="1" x14ac:dyDescent="0.25">
      <c r="A266" s="219" t="s">
        <v>159</v>
      </c>
      <c r="B266" s="168" t="s">
        <v>160</v>
      </c>
      <c r="C266" s="107"/>
      <c r="D266" s="25" t="s">
        <v>29</v>
      </c>
      <c r="E266" s="26">
        <f>SUM(F266:Q266)</f>
        <v>0</v>
      </c>
      <c r="F266" s="27">
        <f t="shared" ref="F266:Q266" si="77">SUM(F267:F269)</f>
        <v>0</v>
      </c>
      <c r="G266" s="27">
        <f t="shared" si="77"/>
        <v>0</v>
      </c>
      <c r="H266" s="27">
        <f t="shared" si="77"/>
        <v>0</v>
      </c>
      <c r="I266" s="27">
        <f t="shared" si="77"/>
        <v>0</v>
      </c>
      <c r="J266" s="27">
        <f t="shared" si="77"/>
        <v>0</v>
      </c>
      <c r="K266" s="27">
        <f t="shared" si="77"/>
        <v>0</v>
      </c>
      <c r="L266" s="27">
        <f t="shared" si="77"/>
        <v>0</v>
      </c>
      <c r="M266" s="27">
        <f t="shared" si="77"/>
        <v>0</v>
      </c>
      <c r="N266" s="27">
        <f t="shared" si="77"/>
        <v>0</v>
      </c>
      <c r="O266" s="27">
        <f t="shared" si="77"/>
        <v>0</v>
      </c>
      <c r="P266" s="27">
        <f t="shared" si="77"/>
        <v>0</v>
      </c>
      <c r="Q266" s="27">
        <f t="shared" si="77"/>
        <v>0</v>
      </c>
      <c r="R266" s="38"/>
      <c r="S266" s="38"/>
      <c r="T266" s="2"/>
      <c r="U266" s="2"/>
    </row>
    <row r="267" spans="1:21" ht="20.149999999999999" hidden="1" customHeight="1" x14ac:dyDescent="0.25">
      <c r="A267" s="219"/>
      <c r="B267" s="214"/>
      <c r="C267" s="107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49999999999999" hidden="1" customHeight="1" x14ac:dyDescent="0.25">
      <c r="A268" s="219"/>
      <c r="B268" s="214"/>
      <c r="C268" s="107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49999999999999" hidden="1" customHeight="1" x14ac:dyDescent="0.25">
      <c r="A269" s="219"/>
      <c r="B269" s="214"/>
      <c r="C269" s="107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188"/>
      <c r="B270" s="214"/>
      <c r="C270" s="107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49999999999997" hidden="1" customHeight="1" x14ac:dyDescent="0.25">
      <c r="A271" s="221" t="s">
        <v>159</v>
      </c>
      <c r="B271" s="159" t="s">
        <v>198</v>
      </c>
      <c r="C271" s="107"/>
      <c r="D271" s="25" t="s">
        <v>29</v>
      </c>
      <c r="E271" s="26">
        <f t="shared" ref="E271:E285" si="78">SUM(F271:Q271)</f>
        <v>0</v>
      </c>
      <c r="F271" s="27">
        <f t="shared" ref="F271:Q271" si="79">SUM(F272:F274)</f>
        <v>0</v>
      </c>
      <c r="G271" s="27">
        <f t="shared" si="79"/>
        <v>0</v>
      </c>
      <c r="H271" s="27">
        <f t="shared" si="79"/>
        <v>0</v>
      </c>
      <c r="I271" s="27">
        <f t="shared" si="79"/>
        <v>0</v>
      </c>
      <c r="J271" s="27">
        <f t="shared" si="79"/>
        <v>0</v>
      </c>
      <c r="K271" s="27">
        <f t="shared" si="79"/>
        <v>0</v>
      </c>
      <c r="L271" s="27">
        <f t="shared" si="79"/>
        <v>0</v>
      </c>
      <c r="M271" s="27">
        <f t="shared" si="79"/>
        <v>0</v>
      </c>
      <c r="N271" s="27">
        <f t="shared" si="79"/>
        <v>0</v>
      </c>
      <c r="O271" s="27">
        <f t="shared" si="79"/>
        <v>0</v>
      </c>
      <c r="P271" s="27">
        <f t="shared" si="79"/>
        <v>0</v>
      </c>
      <c r="Q271" s="27">
        <f t="shared" si="79"/>
        <v>0</v>
      </c>
      <c r="R271" s="38"/>
      <c r="S271" s="38"/>
      <c r="T271" s="2"/>
      <c r="U271" s="2"/>
    </row>
    <row r="272" spans="1:21" ht="26.2" hidden="1" customHeight="1" x14ac:dyDescent="0.25">
      <c r="A272" s="219"/>
      <c r="B272" s="160"/>
      <c r="C272" s="107"/>
      <c r="D272" s="19" t="s">
        <v>17</v>
      </c>
      <c r="E272" s="20">
        <f t="shared" si="78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19"/>
      <c r="B273" s="160"/>
      <c r="C273" s="107"/>
      <c r="D273" s="19" t="s">
        <v>18</v>
      </c>
      <c r="E273" s="20">
        <f t="shared" si="78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5" hidden="1" customHeight="1" x14ac:dyDescent="0.25">
      <c r="A274" s="219"/>
      <c r="B274" s="160"/>
      <c r="C274" s="107"/>
      <c r="D274" s="19" t="s">
        <v>19</v>
      </c>
      <c r="E274" s="20">
        <f t="shared" si="78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198"/>
      <c r="B275" s="161"/>
      <c r="C275" s="108"/>
      <c r="D275" s="19" t="s">
        <v>21</v>
      </c>
      <c r="E275" s="20">
        <f t="shared" si="78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21" t="s">
        <v>191</v>
      </c>
      <c r="B276" s="159" t="s">
        <v>192</v>
      </c>
      <c r="C276" s="109"/>
      <c r="D276" s="25" t="s">
        <v>29</v>
      </c>
      <c r="E276" s="26">
        <f t="shared" si="78"/>
        <v>10638.5</v>
      </c>
      <c r="F276" s="27">
        <f t="shared" ref="F276:Q276" si="80">SUM(F277:F279)</f>
        <v>0</v>
      </c>
      <c r="G276" s="27">
        <f t="shared" si="80"/>
        <v>0</v>
      </c>
      <c r="H276" s="27">
        <f t="shared" si="80"/>
        <v>0</v>
      </c>
      <c r="I276" s="27">
        <f t="shared" si="80"/>
        <v>0</v>
      </c>
      <c r="J276" s="27">
        <f t="shared" si="80"/>
        <v>0</v>
      </c>
      <c r="K276" s="27">
        <f t="shared" si="80"/>
        <v>0</v>
      </c>
      <c r="L276" s="27">
        <f t="shared" si="80"/>
        <v>0</v>
      </c>
      <c r="M276" s="27">
        <f t="shared" si="80"/>
        <v>2127.6999999999998</v>
      </c>
      <c r="N276" s="27">
        <f t="shared" si="80"/>
        <v>2127.6999999999998</v>
      </c>
      <c r="O276" s="27">
        <f t="shared" si="80"/>
        <v>2127.6999999999998</v>
      </c>
      <c r="P276" s="27">
        <f t="shared" si="80"/>
        <v>2127.6999999999998</v>
      </c>
      <c r="Q276" s="27">
        <f t="shared" si="80"/>
        <v>2127.6999999999998</v>
      </c>
      <c r="R276" s="38"/>
      <c r="S276" s="38"/>
      <c r="T276" s="2">
        <v>2127.6999999999998</v>
      </c>
      <c r="U276" s="2"/>
    </row>
    <row r="277" spans="1:21" ht="30.8" customHeight="1" x14ac:dyDescent="0.25">
      <c r="A277" s="219"/>
      <c r="B277" s="160"/>
      <c r="C277" s="109"/>
      <c r="D277" s="19" t="s">
        <v>17</v>
      </c>
      <c r="E277" s="20">
        <f t="shared" si="78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25">
      <c r="A278" s="219"/>
      <c r="B278" s="160"/>
      <c r="C278" s="109"/>
      <c r="D278" s="19" t="s">
        <v>18</v>
      </c>
      <c r="E278" s="20">
        <f t="shared" si="78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219"/>
      <c r="B279" s="160"/>
      <c r="C279" s="109"/>
      <c r="D279" s="19" t="s">
        <v>19</v>
      </c>
      <c r="E279" s="20">
        <f t="shared" si="78"/>
        <v>638.5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101">
        <f>127.6+0.1</f>
        <v>127.69999999999999</v>
      </c>
      <c r="P279" s="101">
        <f>127.6+0.1</f>
        <v>127.69999999999999</v>
      </c>
      <c r="Q279" s="101">
        <f>127.6+0.1</f>
        <v>127.69999999999999</v>
      </c>
      <c r="R279" s="38"/>
      <c r="S279" s="38"/>
      <c r="T279" s="2">
        <v>127.7</v>
      </c>
      <c r="U279" s="2"/>
    </row>
    <row r="280" spans="1:21" ht="31.95" customHeight="1" x14ac:dyDescent="0.25">
      <c r="A280" s="198"/>
      <c r="B280" s="138"/>
      <c r="C280" s="109"/>
      <c r="D280" s="19" t="s">
        <v>21</v>
      </c>
      <c r="E280" s="20">
        <f t="shared" si="78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21" t="s">
        <v>194</v>
      </c>
      <c r="B281" s="159" t="s">
        <v>195</v>
      </c>
      <c r="C281" s="109"/>
      <c r="D281" s="25" t="s">
        <v>29</v>
      </c>
      <c r="E281" s="26">
        <f t="shared" si="78"/>
        <v>11092.7</v>
      </c>
      <c r="F281" s="27">
        <f t="shared" ref="F281:Q281" si="81">SUM(F282:F284)</f>
        <v>0</v>
      </c>
      <c r="G281" s="27">
        <f t="shared" si="81"/>
        <v>0</v>
      </c>
      <c r="H281" s="27">
        <f t="shared" si="81"/>
        <v>0</v>
      </c>
      <c r="I281" s="27">
        <f t="shared" si="81"/>
        <v>0</v>
      </c>
      <c r="J281" s="27">
        <f t="shared" si="81"/>
        <v>0</v>
      </c>
      <c r="K281" s="27">
        <f t="shared" si="81"/>
        <v>0</v>
      </c>
      <c r="L281" s="27">
        <f t="shared" si="81"/>
        <v>0</v>
      </c>
      <c r="M281" s="27">
        <f t="shared" si="81"/>
        <v>1686.8</v>
      </c>
      <c r="N281" s="27">
        <f t="shared" si="81"/>
        <v>1942.9999999999998</v>
      </c>
      <c r="O281" s="27">
        <f t="shared" si="81"/>
        <v>3057.7</v>
      </c>
      <c r="P281" s="27">
        <f t="shared" si="81"/>
        <v>4405.2</v>
      </c>
      <c r="Q281" s="27">
        <f t="shared" si="81"/>
        <v>0</v>
      </c>
      <c r="R281" s="38"/>
      <c r="S281" s="38"/>
      <c r="T281" s="2">
        <v>1686.6</v>
      </c>
      <c r="U281" s="2"/>
    </row>
    <row r="282" spans="1:21" ht="30.45" customHeight="1" x14ac:dyDescent="0.25">
      <c r="A282" s="219"/>
      <c r="B282" s="197"/>
      <c r="C282" s="109"/>
      <c r="D282" s="19" t="s">
        <v>17</v>
      </c>
      <c r="E282" s="20">
        <f t="shared" si="78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5" customHeight="1" x14ac:dyDescent="0.25">
      <c r="A283" s="219"/>
      <c r="B283" s="197"/>
      <c r="C283" s="109"/>
      <c r="D283" s="19" t="s">
        <v>18</v>
      </c>
      <c r="E283" s="20">
        <f t="shared" si="78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5" customHeight="1" x14ac:dyDescent="0.25">
      <c r="A284" s="219"/>
      <c r="B284" s="197"/>
      <c r="C284" s="109"/>
      <c r="D284" s="19" t="s">
        <v>19</v>
      </c>
      <c r="E284" s="20">
        <f t="shared" si="78"/>
        <v>665.6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v>183.5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8" customHeight="1" x14ac:dyDescent="0.25">
      <c r="A285" s="198"/>
      <c r="B285" s="138"/>
      <c r="C285" s="110"/>
      <c r="D285" s="19" t="s">
        <v>21</v>
      </c>
      <c r="E285" s="20">
        <f t="shared" si="78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21" t="s">
        <v>201</v>
      </c>
      <c r="B286" s="159" t="s">
        <v>202</v>
      </c>
      <c r="C286" s="51"/>
      <c r="D286" s="19" t="s">
        <v>29</v>
      </c>
      <c r="E286" s="20">
        <f>SUM(F286:Q286)</f>
        <v>15135</v>
      </c>
      <c r="F286" s="21">
        <f t="shared" ref="F286:Q286" si="82">SUM(F287:F289)</f>
        <v>0</v>
      </c>
      <c r="G286" s="21">
        <f t="shared" si="82"/>
        <v>0</v>
      </c>
      <c r="H286" s="21">
        <f t="shared" si="82"/>
        <v>0</v>
      </c>
      <c r="I286" s="21">
        <f t="shared" si="82"/>
        <v>0</v>
      </c>
      <c r="J286" s="21">
        <f t="shared" si="82"/>
        <v>0</v>
      </c>
      <c r="K286" s="21">
        <f t="shared" si="82"/>
        <v>0</v>
      </c>
      <c r="L286" s="21">
        <f t="shared" si="82"/>
        <v>0</v>
      </c>
      <c r="M286" s="21">
        <f t="shared" si="82"/>
        <v>0</v>
      </c>
      <c r="N286" s="21">
        <f>SUM(N287:N289)</f>
        <v>2900.9</v>
      </c>
      <c r="O286" s="21">
        <f t="shared" si="82"/>
        <v>2127.6999999999998</v>
      </c>
      <c r="P286" s="21">
        <f t="shared" si="82"/>
        <v>10106.4</v>
      </c>
      <c r="Q286" s="21">
        <f t="shared" si="82"/>
        <v>0</v>
      </c>
      <c r="R286" s="38"/>
      <c r="S286" s="38"/>
      <c r="T286" s="2">
        <v>1686.6</v>
      </c>
      <c r="U286" s="2"/>
    </row>
    <row r="287" spans="1:21" ht="23.9" customHeight="1" x14ac:dyDescent="0.25">
      <c r="A287" s="219"/>
      <c r="B287" s="160"/>
      <c r="C287" s="109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219"/>
      <c r="B288" s="160"/>
      <c r="C288" s="109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5" customHeight="1" x14ac:dyDescent="0.25">
      <c r="A289" s="219"/>
      <c r="B289" s="160"/>
      <c r="C289" s="109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8" customHeight="1" x14ac:dyDescent="0.25">
      <c r="A290" s="198"/>
      <c r="B290" s="138"/>
      <c r="C290" s="110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5" customHeight="1" x14ac:dyDescent="0.25">
      <c r="A291" s="201" t="s">
        <v>128</v>
      </c>
      <c r="B291" s="223" t="s">
        <v>131</v>
      </c>
      <c r="C291" s="109"/>
      <c r="D291" s="41" t="s">
        <v>29</v>
      </c>
      <c r="E291" s="43">
        <f>E296</f>
        <v>4632.3</v>
      </c>
      <c r="F291" s="18"/>
      <c r="G291" s="18">
        <f t="shared" ref="G291:Q295" si="83">G296</f>
        <v>0</v>
      </c>
      <c r="H291" s="18">
        <f t="shared" si="83"/>
        <v>0</v>
      </c>
      <c r="I291" s="18">
        <f t="shared" si="83"/>
        <v>0</v>
      </c>
      <c r="J291" s="18">
        <f t="shared" si="83"/>
        <v>0</v>
      </c>
      <c r="K291" s="18">
        <f t="shared" si="83"/>
        <v>4632.3</v>
      </c>
      <c r="L291" s="18">
        <f t="shared" si="83"/>
        <v>0</v>
      </c>
      <c r="M291" s="18">
        <f t="shared" si="83"/>
        <v>0</v>
      </c>
      <c r="N291" s="18">
        <f t="shared" si="83"/>
        <v>0</v>
      </c>
      <c r="O291" s="18">
        <f t="shared" si="83"/>
        <v>0</v>
      </c>
      <c r="P291" s="18">
        <f t="shared" si="83"/>
        <v>0</v>
      </c>
      <c r="Q291" s="18">
        <f t="shared" si="83"/>
        <v>0</v>
      </c>
      <c r="R291" s="91"/>
      <c r="S291" s="91"/>
      <c r="T291" s="2">
        <v>0</v>
      </c>
      <c r="U291" s="2"/>
    </row>
    <row r="292" spans="1:21" ht="28.15" customHeight="1" x14ac:dyDescent="0.25">
      <c r="A292" s="179"/>
      <c r="B292" s="160"/>
      <c r="C292" s="110"/>
      <c r="D292" s="19" t="s">
        <v>17</v>
      </c>
      <c r="E292" s="21">
        <f>E297</f>
        <v>0</v>
      </c>
      <c r="F292" s="21"/>
      <c r="G292" s="21">
        <f t="shared" si="83"/>
        <v>0</v>
      </c>
      <c r="H292" s="21">
        <f t="shared" si="83"/>
        <v>0</v>
      </c>
      <c r="I292" s="21">
        <f t="shared" si="83"/>
        <v>0</v>
      </c>
      <c r="J292" s="21">
        <f t="shared" si="83"/>
        <v>0</v>
      </c>
      <c r="K292" s="21">
        <f t="shared" si="83"/>
        <v>0</v>
      </c>
      <c r="L292" s="21">
        <f t="shared" si="83"/>
        <v>0</v>
      </c>
      <c r="M292" s="21">
        <f t="shared" si="83"/>
        <v>0</v>
      </c>
      <c r="N292" s="21">
        <f t="shared" si="83"/>
        <v>0</v>
      </c>
      <c r="O292" s="21">
        <f t="shared" si="83"/>
        <v>0</v>
      </c>
      <c r="P292" s="21">
        <f t="shared" si="83"/>
        <v>0</v>
      </c>
      <c r="Q292" s="21">
        <f t="shared" si="83"/>
        <v>0</v>
      </c>
      <c r="R292" s="38"/>
      <c r="S292" s="38"/>
      <c r="T292" s="2"/>
      <c r="U292" s="2"/>
    </row>
    <row r="293" spans="1:21" ht="29.45" customHeight="1" x14ac:dyDescent="0.25">
      <c r="A293" s="179"/>
      <c r="B293" s="160"/>
      <c r="C293" s="109"/>
      <c r="D293" s="25" t="s">
        <v>18</v>
      </c>
      <c r="E293" s="27">
        <f>E298</f>
        <v>4400.7</v>
      </c>
      <c r="F293" s="27"/>
      <c r="G293" s="27">
        <f t="shared" si="83"/>
        <v>0</v>
      </c>
      <c r="H293" s="27">
        <f t="shared" si="83"/>
        <v>0</v>
      </c>
      <c r="I293" s="27">
        <f t="shared" si="83"/>
        <v>0</v>
      </c>
      <c r="J293" s="27">
        <f t="shared" si="83"/>
        <v>0</v>
      </c>
      <c r="K293" s="27">
        <f t="shared" si="83"/>
        <v>4400.7</v>
      </c>
      <c r="L293" s="27">
        <f t="shared" si="83"/>
        <v>0</v>
      </c>
      <c r="M293" s="27">
        <f t="shared" si="83"/>
        <v>0</v>
      </c>
      <c r="N293" s="27">
        <f t="shared" si="83"/>
        <v>0</v>
      </c>
      <c r="O293" s="27">
        <f t="shared" si="83"/>
        <v>0</v>
      </c>
      <c r="P293" s="27">
        <f t="shared" si="83"/>
        <v>0</v>
      </c>
      <c r="Q293" s="27">
        <f t="shared" si="83"/>
        <v>0</v>
      </c>
      <c r="R293" s="38"/>
      <c r="S293" s="38"/>
      <c r="T293" s="2">
        <v>0</v>
      </c>
      <c r="U293" s="2"/>
    </row>
    <row r="294" spans="1:21" ht="31.95" customHeight="1" x14ac:dyDescent="0.25">
      <c r="A294" s="179"/>
      <c r="B294" s="160"/>
      <c r="C294" s="109"/>
      <c r="D294" s="19" t="s">
        <v>19</v>
      </c>
      <c r="E294" s="21">
        <f>E299</f>
        <v>231.6</v>
      </c>
      <c r="F294" s="21"/>
      <c r="G294" s="21">
        <f t="shared" si="83"/>
        <v>0</v>
      </c>
      <c r="H294" s="21">
        <f t="shared" si="83"/>
        <v>0</v>
      </c>
      <c r="I294" s="21">
        <f t="shared" si="83"/>
        <v>0</v>
      </c>
      <c r="J294" s="21">
        <f t="shared" si="83"/>
        <v>0</v>
      </c>
      <c r="K294" s="21">
        <f t="shared" si="83"/>
        <v>231.6</v>
      </c>
      <c r="L294" s="21">
        <f t="shared" si="83"/>
        <v>0</v>
      </c>
      <c r="M294" s="21">
        <f t="shared" si="83"/>
        <v>0</v>
      </c>
      <c r="N294" s="21">
        <f t="shared" si="83"/>
        <v>0</v>
      </c>
      <c r="O294" s="21">
        <f t="shared" si="83"/>
        <v>0</v>
      </c>
      <c r="P294" s="21">
        <f t="shared" si="83"/>
        <v>0</v>
      </c>
      <c r="Q294" s="21">
        <f t="shared" si="83"/>
        <v>0</v>
      </c>
      <c r="R294" s="38"/>
      <c r="S294" s="38"/>
      <c r="T294" s="2">
        <v>0</v>
      </c>
      <c r="U294" s="2"/>
    </row>
    <row r="295" spans="1:21" ht="34.700000000000003" customHeight="1" x14ac:dyDescent="0.25">
      <c r="A295" s="222"/>
      <c r="B295" s="161"/>
      <c r="C295" s="109"/>
      <c r="D295" s="19" t="s">
        <v>21</v>
      </c>
      <c r="E295" s="21">
        <f>E300</f>
        <v>0</v>
      </c>
      <c r="F295" s="21"/>
      <c r="G295" s="21">
        <f t="shared" si="83"/>
        <v>0</v>
      </c>
      <c r="H295" s="21">
        <f t="shared" si="83"/>
        <v>0</v>
      </c>
      <c r="I295" s="21">
        <f t="shared" si="83"/>
        <v>0</v>
      </c>
      <c r="J295" s="21">
        <f t="shared" si="83"/>
        <v>0</v>
      </c>
      <c r="K295" s="21">
        <f t="shared" si="83"/>
        <v>0</v>
      </c>
      <c r="L295" s="21">
        <f t="shared" si="83"/>
        <v>0</v>
      </c>
      <c r="M295" s="21">
        <f t="shared" si="83"/>
        <v>0</v>
      </c>
      <c r="N295" s="21">
        <f t="shared" si="83"/>
        <v>0</v>
      </c>
      <c r="O295" s="21">
        <f t="shared" si="83"/>
        <v>0</v>
      </c>
      <c r="P295" s="21">
        <f t="shared" si="83"/>
        <v>0</v>
      </c>
      <c r="Q295" s="21">
        <f t="shared" si="83"/>
        <v>0</v>
      </c>
      <c r="R295" s="38"/>
      <c r="S295" s="38"/>
      <c r="T295" s="2"/>
      <c r="U295" s="2"/>
    </row>
    <row r="296" spans="1:21" ht="30.8" customHeight="1" x14ac:dyDescent="0.25">
      <c r="A296" s="219" t="s">
        <v>129</v>
      </c>
      <c r="B296" s="159" t="s">
        <v>130</v>
      </c>
      <c r="C296" s="107"/>
      <c r="D296" s="19" t="s">
        <v>29</v>
      </c>
      <c r="E296" s="20">
        <f>SUM(F296:Q296)</f>
        <v>4632.3</v>
      </c>
      <c r="F296" s="21">
        <f t="shared" ref="F296:Q296" si="84">SUM(F297:F299)</f>
        <v>0</v>
      </c>
      <c r="G296" s="21">
        <f t="shared" si="84"/>
        <v>0</v>
      </c>
      <c r="H296" s="21">
        <f t="shared" si="84"/>
        <v>0</v>
      </c>
      <c r="I296" s="21">
        <f t="shared" si="84"/>
        <v>0</v>
      </c>
      <c r="J296" s="21">
        <f t="shared" si="84"/>
        <v>0</v>
      </c>
      <c r="K296" s="21">
        <f t="shared" si="84"/>
        <v>4632.3</v>
      </c>
      <c r="L296" s="21">
        <f t="shared" si="84"/>
        <v>0</v>
      </c>
      <c r="M296" s="21">
        <f t="shared" si="84"/>
        <v>0</v>
      </c>
      <c r="N296" s="21">
        <f t="shared" si="84"/>
        <v>0</v>
      </c>
      <c r="O296" s="21">
        <f t="shared" si="84"/>
        <v>0</v>
      </c>
      <c r="P296" s="21">
        <f t="shared" si="84"/>
        <v>0</v>
      </c>
      <c r="Q296" s="21">
        <f t="shared" si="84"/>
        <v>0</v>
      </c>
      <c r="R296" s="38"/>
      <c r="S296" s="38"/>
      <c r="T296" s="2">
        <v>0</v>
      </c>
      <c r="U296" s="2"/>
    </row>
    <row r="297" spans="1:21" ht="33.4" customHeight="1" x14ac:dyDescent="0.25">
      <c r="A297" s="185"/>
      <c r="B297" s="214"/>
      <c r="C297" s="107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185"/>
      <c r="B298" s="214"/>
      <c r="C298" s="108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185"/>
      <c r="B299" s="214"/>
      <c r="C299" s="107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8" customHeight="1" x14ac:dyDescent="0.25">
      <c r="A300" s="213"/>
      <c r="B300" s="215"/>
      <c r="C300" s="108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49999999999999" customHeight="1" x14ac:dyDescent="0.25">
      <c r="A301" s="169" t="s">
        <v>142</v>
      </c>
      <c r="B301" s="203" t="s">
        <v>143</v>
      </c>
      <c r="C301" s="51"/>
      <c r="D301" s="16" t="s">
        <v>29</v>
      </c>
      <c r="E301" s="18">
        <f>E306</f>
        <v>4000</v>
      </c>
      <c r="F301" s="18"/>
      <c r="G301" s="18">
        <f t="shared" ref="G301:Q305" si="85">G306</f>
        <v>0</v>
      </c>
      <c r="H301" s="18">
        <f t="shared" si="85"/>
        <v>0</v>
      </c>
      <c r="I301" s="18">
        <f t="shared" si="85"/>
        <v>0</v>
      </c>
      <c r="J301" s="18">
        <f t="shared" si="85"/>
        <v>0</v>
      </c>
      <c r="K301" s="18">
        <f t="shared" si="85"/>
        <v>0</v>
      </c>
      <c r="L301" s="18">
        <f t="shared" si="85"/>
        <v>1500</v>
      </c>
      <c r="M301" s="18">
        <f t="shared" si="85"/>
        <v>1500</v>
      </c>
      <c r="N301" s="18">
        <f t="shared" si="85"/>
        <v>0</v>
      </c>
      <c r="O301" s="18">
        <f t="shared" si="85"/>
        <v>1000</v>
      </c>
      <c r="P301" s="18">
        <f t="shared" si="85"/>
        <v>0</v>
      </c>
      <c r="Q301" s="18">
        <f t="shared" si="85"/>
        <v>0</v>
      </c>
      <c r="R301" s="91"/>
      <c r="S301" s="91"/>
      <c r="T301" s="2">
        <v>1500</v>
      </c>
      <c r="U301" s="2"/>
    </row>
    <row r="302" spans="1:21" ht="33.4" customHeight="1" x14ac:dyDescent="0.25">
      <c r="A302" s="220"/>
      <c r="B302" s="179"/>
      <c r="C302" s="110"/>
      <c r="D302" s="19" t="s">
        <v>17</v>
      </c>
      <c r="E302" s="21">
        <f>E307</f>
        <v>0</v>
      </c>
      <c r="F302" s="21"/>
      <c r="G302" s="21">
        <f t="shared" si="85"/>
        <v>0</v>
      </c>
      <c r="H302" s="21">
        <f t="shared" si="85"/>
        <v>0</v>
      </c>
      <c r="I302" s="21">
        <f t="shared" si="85"/>
        <v>0</v>
      </c>
      <c r="J302" s="21">
        <f t="shared" si="85"/>
        <v>0</v>
      </c>
      <c r="K302" s="21">
        <f t="shared" si="85"/>
        <v>0</v>
      </c>
      <c r="L302" s="21">
        <f t="shared" si="85"/>
        <v>0</v>
      </c>
      <c r="M302" s="21">
        <f t="shared" si="85"/>
        <v>0</v>
      </c>
      <c r="N302" s="21">
        <f t="shared" si="85"/>
        <v>0</v>
      </c>
      <c r="O302" s="21">
        <f t="shared" si="85"/>
        <v>0</v>
      </c>
      <c r="P302" s="21">
        <f t="shared" si="85"/>
        <v>0</v>
      </c>
      <c r="Q302" s="21">
        <f t="shared" si="85"/>
        <v>0</v>
      </c>
      <c r="R302" s="38"/>
      <c r="S302" s="38"/>
      <c r="T302" s="2"/>
      <c r="U302" s="2"/>
    </row>
    <row r="303" spans="1:21" ht="33.4" customHeight="1" x14ac:dyDescent="0.25">
      <c r="A303" s="220"/>
      <c r="B303" s="179"/>
      <c r="C303" s="109"/>
      <c r="D303" s="25" t="s">
        <v>18</v>
      </c>
      <c r="E303" s="27">
        <f>E308</f>
        <v>0</v>
      </c>
      <c r="F303" s="27"/>
      <c r="G303" s="27">
        <f t="shared" si="85"/>
        <v>0</v>
      </c>
      <c r="H303" s="27">
        <f t="shared" si="85"/>
        <v>0</v>
      </c>
      <c r="I303" s="27">
        <f t="shared" si="85"/>
        <v>0</v>
      </c>
      <c r="J303" s="27">
        <f t="shared" si="85"/>
        <v>0</v>
      </c>
      <c r="K303" s="27">
        <f t="shared" si="85"/>
        <v>0</v>
      </c>
      <c r="L303" s="27">
        <f t="shared" si="85"/>
        <v>0</v>
      </c>
      <c r="M303" s="27">
        <f t="shared" si="85"/>
        <v>0</v>
      </c>
      <c r="N303" s="27">
        <f t="shared" si="85"/>
        <v>0</v>
      </c>
      <c r="O303" s="27">
        <f t="shared" si="85"/>
        <v>0</v>
      </c>
      <c r="P303" s="27">
        <f t="shared" si="85"/>
        <v>0</v>
      </c>
      <c r="Q303" s="27">
        <f t="shared" si="85"/>
        <v>0</v>
      </c>
      <c r="R303" s="38"/>
      <c r="S303" s="38"/>
      <c r="T303" s="2"/>
      <c r="U303" s="2"/>
    </row>
    <row r="304" spans="1:21" ht="41.25" customHeight="1" x14ac:dyDescent="0.25">
      <c r="A304" s="89"/>
      <c r="B304" s="132"/>
      <c r="C304" s="110"/>
      <c r="D304" s="19" t="s">
        <v>19</v>
      </c>
      <c r="E304" s="21">
        <f>E309</f>
        <v>4000</v>
      </c>
      <c r="F304" s="21"/>
      <c r="G304" s="21">
        <f t="shared" si="85"/>
        <v>0</v>
      </c>
      <c r="H304" s="21">
        <f t="shared" si="85"/>
        <v>0</v>
      </c>
      <c r="I304" s="21">
        <f t="shared" si="85"/>
        <v>0</v>
      </c>
      <c r="J304" s="21">
        <f t="shared" si="85"/>
        <v>0</v>
      </c>
      <c r="K304" s="21">
        <f t="shared" si="85"/>
        <v>0</v>
      </c>
      <c r="L304" s="21">
        <f t="shared" si="85"/>
        <v>1500</v>
      </c>
      <c r="M304" s="21">
        <f t="shared" si="85"/>
        <v>1500</v>
      </c>
      <c r="N304" s="21">
        <f t="shared" si="85"/>
        <v>0</v>
      </c>
      <c r="O304" s="21">
        <f t="shared" si="85"/>
        <v>1000</v>
      </c>
      <c r="P304" s="21">
        <f t="shared" si="85"/>
        <v>0</v>
      </c>
      <c r="Q304" s="21">
        <f t="shared" si="85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4"/>
      <c r="B305" s="133"/>
      <c r="C305" s="110"/>
      <c r="D305" s="25" t="s">
        <v>21</v>
      </c>
      <c r="E305" s="21">
        <f>E310</f>
        <v>0</v>
      </c>
      <c r="F305" s="21"/>
      <c r="G305" s="21">
        <f t="shared" si="85"/>
        <v>0</v>
      </c>
      <c r="H305" s="21">
        <f t="shared" si="85"/>
        <v>0</v>
      </c>
      <c r="I305" s="21">
        <f t="shared" si="85"/>
        <v>0</v>
      </c>
      <c r="J305" s="21">
        <f t="shared" si="85"/>
        <v>0</v>
      </c>
      <c r="K305" s="21">
        <f t="shared" si="85"/>
        <v>0</v>
      </c>
      <c r="L305" s="21">
        <f t="shared" si="85"/>
        <v>0</v>
      </c>
      <c r="M305" s="21">
        <f t="shared" si="85"/>
        <v>0</v>
      </c>
      <c r="N305" s="21">
        <f t="shared" si="85"/>
        <v>0</v>
      </c>
      <c r="O305" s="21">
        <f t="shared" si="85"/>
        <v>0</v>
      </c>
      <c r="P305" s="21">
        <f t="shared" si="85"/>
        <v>0</v>
      </c>
      <c r="Q305" s="21">
        <f t="shared" si="85"/>
        <v>0</v>
      </c>
      <c r="R305" s="38"/>
      <c r="S305" s="38"/>
      <c r="T305" s="2"/>
      <c r="U305" s="2"/>
    </row>
    <row r="306" spans="1:52" ht="22.95" customHeight="1" x14ac:dyDescent="0.25">
      <c r="A306" s="219" t="s">
        <v>144</v>
      </c>
      <c r="B306" s="159" t="s">
        <v>145</v>
      </c>
      <c r="C306" s="51"/>
      <c r="D306" s="19" t="s">
        <v>29</v>
      </c>
      <c r="E306" s="20">
        <f>SUM(F306:Q306)</f>
        <v>4000</v>
      </c>
      <c r="F306" s="21">
        <f t="shared" ref="F306:Q306" si="86">SUM(F307:F309)</f>
        <v>0</v>
      </c>
      <c r="G306" s="21">
        <f t="shared" si="86"/>
        <v>0</v>
      </c>
      <c r="H306" s="21">
        <f t="shared" si="86"/>
        <v>0</v>
      </c>
      <c r="I306" s="21">
        <f t="shared" si="86"/>
        <v>0</v>
      </c>
      <c r="J306" s="21">
        <f t="shared" si="86"/>
        <v>0</v>
      </c>
      <c r="K306" s="21">
        <f t="shared" si="86"/>
        <v>0</v>
      </c>
      <c r="L306" s="21">
        <f t="shared" si="86"/>
        <v>1500</v>
      </c>
      <c r="M306" s="21">
        <f t="shared" si="86"/>
        <v>1500</v>
      </c>
      <c r="N306" s="21">
        <f t="shared" si="86"/>
        <v>0</v>
      </c>
      <c r="O306" s="21">
        <f t="shared" si="86"/>
        <v>1000</v>
      </c>
      <c r="P306" s="21">
        <f t="shared" si="86"/>
        <v>0</v>
      </c>
      <c r="Q306" s="21">
        <f t="shared" si="86"/>
        <v>0</v>
      </c>
      <c r="R306" s="38"/>
      <c r="S306" s="38"/>
      <c r="T306" s="2">
        <v>1500</v>
      </c>
      <c r="U306" s="2"/>
    </row>
    <row r="307" spans="1:52" ht="38.65" customHeight="1" x14ac:dyDescent="0.25">
      <c r="A307" s="185"/>
      <c r="B307" s="160"/>
      <c r="C307" s="110"/>
      <c r="D307" s="19" t="s">
        <v>17</v>
      </c>
      <c r="E307" s="20">
        <f>SUM(F307:Q307)</f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115"/>
      <c r="B308" s="160"/>
      <c r="C308" s="110"/>
      <c r="D308" s="25" t="s">
        <v>18</v>
      </c>
      <c r="E308" s="20">
        <f>SUM(F308:Q308)</f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115"/>
      <c r="B309" s="160"/>
      <c r="C309" s="109"/>
      <c r="D309" s="25" t="s">
        <v>19</v>
      </c>
      <c r="E309" s="20">
        <f>SUM(F309:Q309)</f>
        <v>4000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v>1000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25">
      <c r="A310" s="116"/>
      <c r="B310" s="138"/>
      <c r="C310" s="110"/>
      <c r="D310" s="19" t="s">
        <v>21</v>
      </c>
      <c r="E310" s="20">
        <f>SUM(F310:Q310)</f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29.95" customHeight="1" x14ac:dyDescent="0.25">
      <c r="A311" s="200" t="s">
        <v>153</v>
      </c>
      <c r="B311" s="171" t="s">
        <v>182</v>
      </c>
      <c r="C311" s="55"/>
      <c r="D311" s="16" t="s">
        <v>29</v>
      </c>
      <c r="E311" s="17">
        <f t="shared" ref="E311:E313" si="87">SUM(F311:Q311)</f>
        <v>3359848.5</v>
      </c>
      <c r="F311" s="18"/>
      <c r="G311" s="18">
        <f t="shared" ref="G311:N313" si="88">G318</f>
        <v>0</v>
      </c>
      <c r="H311" s="18">
        <f t="shared" si="88"/>
        <v>0</v>
      </c>
      <c r="I311" s="18">
        <f t="shared" si="88"/>
        <v>0</v>
      </c>
      <c r="J311" s="18">
        <f t="shared" si="88"/>
        <v>0</v>
      </c>
      <c r="K311" s="18">
        <f t="shared" si="88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0</v>
      </c>
      <c r="R311" s="91"/>
      <c r="S311" s="91"/>
      <c r="T311" s="2"/>
      <c r="U311" s="2"/>
      <c r="AZ311" s="2"/>
    </row>
    <row r="312" spans="1:52" ht="32.1" customHeight="1" x14ac:dyDescent="0.25">
      <c r="A312" s="185"/>
      <c r="B312" s="172"/>
      <c r="C312" s="108"/>
      <c r="D312" s="19" t="s">
        <v>17</v>
      </c>
      <c r="E312" s="20">
        <f>SUM(F312:Q312)</f>
        <v>1498640.1</v>
      </c>
      <c r="F312" s="21"/>
      <c r="G312" s="21">
        <f t="shared" si="88"/>
        <v>0</v>
      </c>
      <c r="H312" s="21">
        <f t="shared" si="88"/>
        <v>0</v>
      </c>
      <c r="I312" s="21">
        <f t="shared" si="88"/>
        <v>0</v>
      </c>
      <c r="J312" s="21">
        <f t="shared" si="88"/>
        <v>0</v>
      </c>
      <c r="K312" s="21">
        <f t="shared" si="88"/>
        <v>0</v>
      </c>
      <c r="L312" s="21">
        <f t="shared" si="88"/>
        <v>0</v>
      </c>
      <c r="M312" s="21">
        <f t="shared" si="88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0</v>
      </c>
      <c r="R312" s="38"/>
      <c r="S312" s="38"/>
      <c r="T312" s="2"/>
      <c r="U312" s="2"/>
    </row>
    <row r="313" spans="1:52" ht="32.9" customHeight="1" x14ac:dyDescent="0.25">
      <c r="A313" s="185"/>
      <c r="B313" s="214"/>
      <c r="C313" s="107"/>
      <c r="D313" s="25" t="s">
        <v>18</v>
      </c>
      <c r="E313" s="20">
        <f t="shared" si="87"/>
        <v>1784955.9</v>
      </c>
      <c r="F313" s="27"/>
      <c r="G313" s="27">
        <f t="shared" si="88"/>
        <v>0</v>
      </c>
      <c r="H313" s="27">
        <f t="shared" si="88"/>
        <v>0</v>
      </c>
      <c r="I313" s="27">
        <f t="shared" si="88"/>
        <v>0</v>
      </c>
      <c r="J313" s="27">
        <f t="shared" si="88"/>
        <v>0</v>
      </c>
      <c r="K313" s="27">
        <f t="shared" si="88"/>
        <v>0</v>
      </c>
      <c r="L313" s="27">
        <f t="shared" si="88"/>
        <v>495301.8</v>
      </c>
      <c r="M313" s="27">
        <f>M320</f>
        <v>910183.2</v>
      </c>
      <c r="N313" s="27">
        <f t="shared" si="88"/>
        <v>251717.4</v>
      </c>
      <c r="O313" s="27">
        <f>O332+O320</f>
        <v>106693.2</v>
      </c>
      <c r="P313" s="27">
        <f>P332</f>
        <v>21060.3</v>
      </c>
      <c r="Q313" s="27">
        <f>Q332</f>
        <v>0</v>
      </c>
      <c r="R313" s="38"/>
      <c r="S313" s="38"/>
      <c r="T313" s="2"/>
      <c r="U313" s="2"/>
    </row>
    <row r="314" spans="1:52" ht="54" customHeight="1" x14ac:dyDescent="0.25">
      <c r="A314" s="185"/>
      <c r="B314" s="214"/>
      <c r="C314" s="107"/>
      <c r="D314" s="19" t="s">
        <v>187</v>
      </c>
      <c r="E314" s="20">
        <f>SUM(F314:Q314)</f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185"/>
      <c r="B315" s="214"/>
      <c r="C315" s="107"/>
      <c r="D315" s="19" t="s">
        <v>19</v>
      </c>
      <c r="E315" s="20">
        <f t="shared" ref="E315:E317" si="89">SUM(F315:Q315)</f>
        <v>76252.500000000015</v>
      </c>
      <c r="F315" s="21"/>
      <c r="G315" s="21">
        <f t="shared" ref="G315:L315" si="90">G322</f>
        <v>0</v>
      </c>
      <c r="H315" s="21">
        <f t="shared" si="90"/>
        <v>0</v>
      </c>
      <c r="I315" s="21">
        <f t="shared" si="90"/>
        <v>0</v>
      </c>
      <c r="J315" s="21">
        <f t="shared" si="90"/>
        <v>0</v>
      </c>
      <c r="K315" s="21">
        <f t="shared" si="90"/>
        <v>0</v>
      </c>
      <c r="L315" s="21">
        <f t="shared" si="90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0</v>
      </c>
      <c r="R315" s="38"/>
      <c r="S315" s="38"/>
      <c r="T315" s="2"/>
      <c r="U315" s="2"/>
    </row>
    <row r="316" spans="1:52" ht="51.75" customHeight="1" x14ac:dyDescent="0.25">
      <c r="A316" s="185"/>
      <c r="B316" s="214"/>
      <c r="C316" s="107"/>
      <c r="D316" s="19" t="s">
        <v>187</v>
      </c>
      <c r="E316" s="20">
        <f t="shared" si="89"/>
        <v>19297.599999999999</v>
      </c>
      <c r="F316" s="21"/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f>M323</f>
        <v>19297.599999999999</v>
      </c>
      <c r="N316" s="21">
        <v>0</v>
      </c>
      <c r="O316" s="21">
        <v>0</v>
      </c>
      <c r="P316" s="21">
        <v>0</v>
      </c>
      <c r="Q316" s="21">
        <v>0</v>
      </c>
      <c r="R316" s="38"/>
      <c r="S316" s="38"/>
      <c r="T316" s="2"/>
      <c r="U316" s="2"/>
    </row>
    <row r="317" spans="1:52" ht="34.700000000000003" customHeight="1" x14ac:dyDescent="0.25">
      <c r="A317" s="213"/>
      <c r="B317" s="215"/>
      <c r="C317" s="108"/>
      <c r="D317" s="19" t="s">
        <v>21</v>
      </c>
      <c r="E317" s="20">
        <f t="shared" si="89"/>
        <v>0</v>
      </c>
      <c r="F317" s="21"/>
      <c r="G317" s="21">
        <f t="shared" ref="G317:Q317" si="91">G324</f>
        <v>0</v>
      </c>
      <c r="H317" s="21">
        <f t="shared" si="91"/>
        <v>0</v>
      </c>
      <c r="I317" s="21">
        <f t="shared" si="91"/>
        <v>0</v>
      </c>
      <c r="J317" s="21">
        <f t="shared" si="91"/>
        <v>0</v>
      </c>
      <c r="K317" s="21">
        <f t="shared" si="91"/>
        <v>0</v>
      </c>
      <c r="L317" s="21">
        <f t="shared" si="91"/>
        <v>0</v>
      </c>
      <c r="M317" s="21">
        <f t="shared" si="91"/>
        <v>0</v>
      </c>
      <c r="N317" s="21">
        <f t="shared" si="91"/>
        <v>0</v>
      </c>
      <c r="O317" s="21">
        <f t="shared" si="91"/>
        <v>0</v>
      </c>
      <c r="P317" s="21">
        <f t="shared" si="91"/>
        <v>0</v>
      </c>
      <c r="Q317" s="21">
        <f t="shared" si="91"/>
        <v>0</v>
      </c>
      <c r="R317" s="38"/>
      <c r="S317" s="38"/>
      <c r="T317" s="2"/>
      <c r="U317" s="2"/>
    </row>
    <row r="318" spans="1:52" ht="30.45" customHeight="1" x14ac:dyDescent="0.25">
      <c r="A318" s="216" t="s">
        <v>154</v>
      </c>
      <c r="B318" s="159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>SUM(F318:Q318)</f>
        <v>2541099.9</v>
      </c>
      <c r="F318" s="21">
        <f t="shared" ref="F318:Q318" si="92">SUM(F319:F322)</f>
        <v>0</v>
      </c>
      <c r="G318" s="21">
        <f t="shared" si="92"/>
        <v>0</v>
      </c>
      <c r="H318" s="21">
        <f t="shared" si="92"/>
        <v>0</v>
      </c>
      <c r="I318" s="21">
        <f t="shared" si="92"/>
        <v>0</v>
      </c>
      <c r="J318" s="21">
        <f t="shared" si="92"/>
        <v>0</v>
      </c>
      <c r="K318" s="21">
        <f t="shared" si="92"/>
        <v>0</v>
      </c>
      <c r="L318" s="21">
        <f t="shared" si="92"/>
        <v>526916.80000000005</v>
      </c>
      <c r="M318" s="21">
        <f>M320+M319+M322</f>
        <v>935620.7</v>
      </c>
      <c r="N318" s="21">
        <f t="shared" si="92"/>
        <v>974073.99999999988</v>
      </c>
      <c r="O318" s="21">
        <f t="shared" si="92"/>
        <v>104488.4</v>
      </c>
      <c r="P318" s="21">
        <f t="shared" si="92"/>
        <v>0</v>
      </c>
      <c r="Q318" s="21">
        <f t="shared" si="92"/>
        <v>0</v>
      </c>
      <c r="R318" s="38"/>
      <c r="S318" s="38"/>
      <c r="T318" s="2">
        <v>935620.7</v>
      </c>
      <c r="U318" s="2">
        <v>636456.69999999995</v>
      </c>
    </row>
    <row r="319" spans="1:52" ht="40.75" customHeight="1" x14ac:dyDescent="0.25">
      <c r="A319" s="170"/>
      <c r="B319" s="208"/>
      <c r="C319" s="110"/>
      <c r="D319" s="19" t="s">
        <v>17</v>
      </c>
      <c r="E319" s="20">
        <f t="shared" ref="E319:E324" si="93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5" customHeight="1" x14ac:dyDescent="0.25">
      <c r="A320" s="75"/>
      <c r="B320" s="137"/>
      <c r="C320" s="110"/>
      <c r="D320" s="25" t="s">
        <v>18</v>
      </c>
      <c r="E320" s="26">
        <f t="shared" si="93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650000000000006" customHeight="1" x14ac:dyDescent="0.25">
      <c r="A321" s="75"/>
      <c r="B321" s="137"/>
      <c r="C321" s="109"/>
      <c r="D321" s="25" t="s">
        <v>187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25">
      <c r="A322" s="75"/>
      <c r="B322" s="137"/>
      <c r="C322" s="109"/>
      <c r="D322" s="25" t="s">
        <v>19</v>
      </c>
      <c r="E322" s="20">
        <f t="shared" si="93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" customHeight="1" x14ac:dyDescent="0.25">
      <c r="A323" s="75"/>
      <c r="B323" s="137"/>
      <c r="C323" s="109"/>
      <c r="D323" s="19" t="s">
        <v>187</v>
      </c>
      <c r="E323" s="20">
        <f t="shared" si="93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25">
      <c r="A324" s="34"/>
      <c r="B324" s="138"/>
      <c r="C324" s="109"/>
      <c r="D324" s="19" t="s">
        <v>21</v>
      </c>
      <c r="E324" s="20">
        <f t="shared" si="93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25">
      <c r="A325" s="154" t="s">
        <v>199</v>
      </c>
      <c r="B325" s="168" t="s">
        <v>209</v>
      </c>
      <c r="C325" s="109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.05" customHeight="1" x14ac:dyDescent="0.25">
      <c r="A326" s="155"/>
      <c r="B326" s="168"/>
      <c r="C326" s="109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25">
      <c r="A327" s="75"/>
      <c r="B327" s="137"/>
      <c r="C327" s="109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25">
      <c r="A328" s="75"/>
      <c r="B328" s="137"/>
      <c r="C328" s="109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25">
      <c r="A329" s="34"/>
      <c r="B329" s="138"/>
      <c r="C329" s="110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25">
      <c r="A330" s="154" t="s">
        <v>206</v>
      </c>
      <c r="B330" s="159" t="s">
        <v>207</v>
      </c>
      <c r="C330" s="109"/>
      <c r="D330" s="41" t="s">
        <v>4</v>
      </c>
      <c r="E330" s="26">
        <f>SUM(F330:Q330)</f>
        <v>818519.4</v>
      </c>
      <c r="F330" s="27"/>
      <c r="G330" s="26">
        <f>SUM(G331:G334)</f>
        <v>0</v>
      </c>
      <c r="H330" s="26">
        <f t="shared" ref="H330:Q330" si="94">SUM(H331:H334)</f>
        <v>0</v>
      </c>
      <c r="I330" s="26">
        <f t="shared" si="94"/>
        <v>0</v>
      </c>
      <c r="J330" s="26">
        <f t="shared" si="94"/>
        <v>0</v>
      </c>
      <c r="K330" s="26">
        <f t="shared" si="94"/>
        <v>0</v>
      </c>
      <c r="L330" s="26">
        <f t="shared" si="94"/>
        <v>0</v>
      </c>
      <c r="M330" s="26">
        <f t="shared" si="94"/>
        <v>0</v>
      </c>
      <c r="N330" s="26">
        <f t="shared" si="94"/>
        <v>0</v>
      </c>
      <c r="O330" s="26">
        <f>SUM(O331:O334)</f>
        <v>109417.2</v>
      </c>
      <c r="P330" s="26">
        <f t="shared" si="94"/>
        <v>709102.20000000007</v>
      </c>
      <c r="Q330" s="26">
        <f t="shared" si="94"/>
        <v>0</v>
      </c>
      <c r="R330" s="37"/>
      <c r="S330" s="37"/>
      <c r="T330" s="2"/>
      <c r="U330" s="2"/>
    </row>
    <row r="331" spans="1:21" ht="26.85" customHeight="1" x14ac:dyDescent="0.25">
      <c r="A331" s="155"/>
      <c r="B331" s="168"/>
      <c r="C331" s="109"/>
      <c r="D331" s="19" t="s">
        <v>17</v>
      </c>
      <c r="E331" s="20">
        <f t="shared" ref="E331:E344" si="95">SUM(F331:Q331)</f>
        <v>786024.20000000007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f>172408.1-172408.1</f>
        <v>0</v>
      </c>
      <c r="R331" s="38"/>
      <c r="S331" s="38"/>
      <c r="T331" s="2"/>
      <c r="U331" s="2"/>
    </row>
    <row r="332" spans="1:21" ht="29" customHeight="1" x14ac:dyDescent="0.25">
      <c r="A332" s="75"/>
      <c r="B332" s="197"/>
      <c r="C332" s="109"/>
      <c r="D332" s="19" t="s">
        <v>18</v>
      </c>
      <c r="E332" s="20">
        <f t="shared" si="95"/>
        <v>24310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f>5332.2-5332.2</f>
        <v>0</v>
      </c>
      <c r="R332" s="38"/>
      <c r="S332" s="38"/>
      <c r="T332" s="2"/>
      <c r="U332" s="2"/>
    </row>
    <row r="333" spans="1:21" ht="30.8" customHeight="1" x14ac:dyDescent="0.25">
      <c r="A333" s="75"/>
      <c r="B333" s="197"/>
      <c r="C333" s="109"/>
      <c r="D333" s="19" t="s">
        <v>19</v>
      </c>
      <c r="E333" s="20">
        <f t="shared" si="95"/>
        <v>8185.2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1795.4-1795.4</f>
        <v>0</v>
      </c>
      <c r="R333" s="38"/>
      <c r="S333" s="38"/>
      <c r="T333" s="2"/>
      <c r="U333" s="2"/>
    </row>
    <row r="334" spans="1:21" ht="40.950000000000003" customHeight="1" x14ac:dyDescent="0.25">
      <c r="A334" s="34"/>
      <c r="B334" s="137"/>
      <c r="C334" s="109"/>
      <c r="D334" s="19" t="s">
        <v>21</v>
      </c>
      <c r="E334" s="20">
        <f t="shared" si="95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2" customHeight="1" x14ac:dyDescent="0.25">
      <c r="A335" s="151" t="s">
        <v>226</v>
      </c>
      <c r="B335" s="203" t="s">
        <v>232</v>
      </c>
      <c r="C335" s="109"/>
      <c r="D335" s="41" t="s">
        <v>4</v>
      </c>
      <c r="E335" s="26">
        <f>SUM(F335:Q335)</f>
        <v>18157.099999999999</v>
      </c>
      <c r="F335" s="21"/>
      <c r="G335" s="21">
        <f>SUM(G336:G339)</f>
        <v>0</v>
      </c>
      <c r="H335" s="21">
        <f t="shared" ref="H335" si="96">SUM(H336:H339)</f>
        <v>0</v>
      </c>
      <c r="I335" s="21">
        <f t="shared" ref="I335" si="97">SUM(I336:I339)</f>
        <v>0</v>
      </c>
      <c r="J335" s="21">
        <f t="shared" ref="J335" si="98">SUM(J336:J339)</f>
        <v>0</v>
      </c>
      <c r="K335" s="21">
        <f t="shared" ref="K335" si="99">SUM(K336:K339)</f>
        <v>0</v>
      </c>
      <c r="L335" s="21">
        <f t="shared" ref="L335" si="100">SUM(L336:L339)</f>
        <v>0</v>
      </c>
      <c r="M335" s="21">
        <f t="shared" ref="M335" si="101">SUM(M336:M339)</f>
        <v>0</v>
      </c>
      <c r="N335" s="21">
        <f t="shared" ref="N335" si="102">SUM(N336:N339)</f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25">
      <c r="A336" s="75"/>
      <c r="B336" s="160"/>
      <c r="C336" s="109"/>
      <c r="D336" s="19" t="s">
        <v>17</v>
      </c>
      <c r="E336" s="20">
        <f t="shared" si="95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25">
      <c r="A337" s="75"/>
      <c r="B337" s="160"/>
      <c r="C337" s="109"/>
      <c r="D337" s="19" t="s">
        <v>18</v>
      </c>
      <c r="E337" s="20">
        <f t="shared" si="95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103">O342</f>
        <v>79.099999999999994</v>
      </c>
      <c r="P337" s="21">
        <f t="shared" si="103"/>
        <v>232.8</v>
      </c>
      <c r="Q337" s="21">
        <f t="shared" si="103"/>
        <v>232.8</v>
      </c>
      <c r="R337" s="38"/>
      <c r="S337" s="38"/>
      <c r="T337" s="2"/>
      <c r="U337" s="2"/>
    </row>
    <row r="338" spans="1:52" ht="40.950000000000003" customHeight="1" x14ac:dyDescent="0.25">
      <c r="A338" s="75"/>
      <c r="B338" s="137"/>
      <c r="C338" s="109"/>
      <c r="D338" s="19" t="s">
        <v>19</v>
      </c>
      <c r="E338" s="20">
        <f t="shared" si="95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103"/>
        <v>0</v>
      </c>
      <c r="P338" s="21">
        <f t="shared" si="103"/>
        <v>0</v>
      </c>
      <c r="Q338" s="21">
        <f t="shared" si="103"/>
        <v>0</v>
      </c>
      <c r="R338" s="38"/>
      <c r="S338" s="38"/>
      <c r="T338" s="2"/>
      <c r="U338" s="2"/>
    </row>
    <row r="339" spans="1:52" ht="40.950000000000003" customHeight="1" x14ac:dyDescent="0.25">
      <c r="A339" s="34"/>
      <c r="B339" s="138"/>
      <c r="C339" s="109"/>
      <c r="D339" s="19" t="s">
        <v>21</v>
      </c>
      <c r="E339" s="20">
        <f t="shared" si="95"/>
        <v>0</v>
      </c>
      <c r="F339" s="21"/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f t="shared" si="103"/>
        <v>0</v>
      </c>
      <c r="P339" s="21">
        <f t="shared" si="103"/>
        <v>0</v>
      </c>
      <c r="Q339" s="21">
        <f t="shared" si="103"/>
        <v>0</v>
      </c>
      <c r="R339" s="38"/>
      <c r="S339" s="38"/>
      <c r="T339" s="2"/>
      <c r="U339" s="2"/>
    </row>
    <row r="340" spans="1:52" ht="32.1" customHeight="1" x14ac:dyDescent="0.25">
      <c r="A340" s="177" t="s">
        <v>231</v>
      </c>
      <c r="B340" s="177" t="s">
        <v>227</v>
      </c>
      <c r="C340" s="109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104">SUM(H341:H344)</f>
        <v>0</v>
      </c>
      <c r="I340" s="21">
        <f t="shared" si="104"/>
        <v>0</v>
      </c>
      <c r="J340" s="21">
        <f t="shared" si="104"/>
        <v>0</v>
      </c>
      <c r="K340" s="21">
        <f t="shared" si="104"/>
        <v>0</v>
      </c>
      <c r="L340" s="21">
        <f t="shared" si="104"/>
        <v>0</v>
      </c>
      <c r="M340" s="21">
        <f t="shared" si="104"/>
        <v>0</v>
      </c>
      <c r="N340" s="21">
        <f t="shared" si="104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25">
      <c r="A341" s="188"/>
      <c r="B341" s="188"/>
      <c r="C341" s="109"/>
      <c r="D341" s="19" t="s">
        <v>17</v>
      </c>
      <c r="E341" s="20">
        <f t="shared" si="95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700000000000003" customHeight="1" x14ac:dyDescent="0.25">
      <c r="A342" s="188"/>
      <c r="B342" s="188"/>
      <c r="C342" s="109"/>
      <c r="D342" s="19" t="s">
        <v>18</v>
      </c>
      <c r="E342" s="20">
        <f t="shared" si="95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188"/>
      <c r="B343" s="188"/>
      <c r="C343" s="110"/>
      <c r="D343" s="19" t="s">
        <v>19</v>
      </c>
      <c r="E343" s="20">
        <f t="shared" si="95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29.95" customHeight="1" x14ac:dyDescent="0.25">
      <c r="A344" s="198"/>
      <c r="B344" s="198"/>
      <c r="C344" s="109"/>
      <c r="D344" s="25" t="s">
        <v>21</v>
      </c>
      <c r="E344" s="26">
        <f t="shared" si="95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9" customHeight="1" x14ac:dyDescent="0.25">
      <c r="A345" s="89" t="s">
        <v>76</v>
      </c>
      <c r="B345" s="204" t="s">
        <v>77</v>
      </c>
      <c r="C345" s="196" t="s">
        <v>16</v>
      </c>
      <c r="D345" s="16" t="s">
        <v>4</v>
      </c>
      <c r="E345" s="17">
        <f>SUM(E346:E348)</f>
        <v>899494.6</v>
      </c>
      <c r="F345" s="18">
        <f t="shared" ref="F345:L345" si="105">SUM(F346:F348)</f>
        <v>0</v>
      </c>
      <c r="G345" s="18">
        <f t="shared" si="105"/>
        <v>70546.600000000006</v>
      </c>
      <c r="H345" s="18">
        <f t="shared" si="105"/>
        <v>72337.200000000012</v>
      </c>
      <c r="I345" s="18">
        <f t="shared" si="105"/>
        <v>75088.200000000012</v>
      </c>
      <c r="J345" s="18">
        <f t="shared" si="105"/>
        <v>77224.799999999988</v>
      </c>
      <c r="K345" s="18">
        <f t="shared" si="105"/>
        <v>78870.299999999988</v>
      </c>
      <c r="L345" s="18">
        <f t="shared" si="105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91"/>
      <c r="S345" s="91"/>
      <c r="T345" s="2">
        <v>100635.4</v>
      </c>
      <c r="U345" s="2"/>
      <c r="AZ345" s="2"/>
    </row>
    <row r="346" spans="1:52" ht="30.45" customHeight="1" x14ac:dyDescent="0.25">
      <c r="A346" s="56"/>
      <c r="B346" s="179"/>
      <c r="C346" s="186"/>
      <c r="D346" s="19" t="s">
        <v>17</v>
      </c>
      <c r="E346" s="20">
        <f t="shared" ref="E346:E351" si="106">SUM(F346:Q346)</f>
        <v>0</v>
      </c>
      <c r="F346" s="21">
        <f t="shared" ref="F346:Q347" si="107">F356+F361+F366+F371+F381+F386+F401+F406+F411</f>
        <v>0</v>
      </c>
      <c r="G346" s="21">
        <f t="shared" si="107"/>
        <v>0</v>
      </c>
      <c r="H346" s="21">
        <f t="shared" si="107"/>
        <v>0</v>
      </c>
      <c r="I346" s="21">
        <f t="shared" si="107"/>
        <v>0</v>
      </c>
      <c r="J346" s="21">
        <f t="shared" si="107"/>
        <v>0</v>
      </c>
      <c r="K346" s="21">
        <f t="shared" si="107"/>
        <v>0</v>
      </c>
      <c r="L346" s="21">
        <f t="shared" si="107"/>
        <v>0</v>
      </c>
      <c r="M346" s="21">
        <f t="shared" si="107"/>
        <v>0</v>
      </c>
      <c r="N346" s="21">
        <f t="shared" si="107"/>
        <v>0</v>
      </c>
      <c r="O346" s="21">
        <f t="shared" si="107"/>
        <v>0</v>
      </c>
      <c r="P346" s="21">
        <f t="shared" si="107"/>
        <v>0</v>
      </c>
      <c r="Q346" s="21">
        <f t="shared" si="107"/>
        <v>0</v>
      </c>
      <c r="R346" s="38"/>
      <c r="S346" s="38"/>
      <c r="T346" s="2"/>
      <c r="U346" s="2"/>
    </row>
    <row r="347" spans="1:52" ht="30.8" customHeight="1" x14ac:dyDescent="0.25">
      <c r="A347" s="56"/>
      <c r="B347" s="179"/>
      <c r="C347" s="186"/>
      <c r="D347" s="19" t="s">
        <v>18</v>
      </c>
      <c r="E347" s="20">
        <f t="shared" si="106"/>
        <v>843340.4</v>
      </c>
      <c r="F347" s="21">
        <f t="shared" si="107"/>
        <v>0</v>
      </c>
      <c r="G347" s="21">
        <f t="shared" si="107"/>
        <v>64983.5</v>
      </c>
      <c r="H347" s="21">
        <f t="shared" si="107"/>
        <v>65431.30000000001</v>
      </c>
      <c r="I347" s="21">
        <f t="shared" si="107"/>
        <v>67013.400000000009</v>
      </c>
      <c r="J347" s="21">
        <f t="shared" si="107"/>
        <v>68486.799999999988</v>
      </c>
      <c r="K347" s="21">
        <f t="shared" si="107"/>
        <v>69838.399999999994</v>
      </c>
      <c r="L347" s="21">
        <f t="shared" si="107"/>
        <v>67239.8</v>
      </c>
      <c r="M347" s="21">
        <f>M357+M362+M367+M372+M382+M387+M402+M407+M412</f>
        <v>80099</v>
      </c>
      <c r="N347" s="21">
        <f t="shared" si="107"/>
        <v>82324.100000000006</v>
      </c>
      <c r="O347" s="21">
        <f>O357+O362+O367+O372+O382+O387+O402+O407+O412</f>
        <v>88994.9</v>
      </c>
      <c r="P347" s="21">
        <f t="shared" si="107"/>
        <v>94427.299999999988</v>
      </c>
      <c r="Q347" s="21">
        <f t="shared" si="107"/>
        <v>94501.9</v>
      </c>
      <c r="R347" s="38"/>
      <c r="S347" s="38"/>
      <c r="T347" s="2"/>
      <c r="U347" s="2"/>
    </row>
    <row r="348" spans="1:52" ht="25.55" customHeight="1" x14ac:dyDescent="0.25">
      <c r="A348" s="56"/>
      <c r="B348" s="179"/>
      <c r="C348" s="186"/>
      <c r="D348" s="19" t="s">
        <v>19</v>
      </c>
      <c r="E348" s="20">
        <f t="shared" si="106"/>
        <v>56154.2</v>
      </c>
      <c r="F348" s="21">
        <f>F358+F363+F368+F373+F383+F388+F403+F408+F413</f>
        <v>0</v>
      </c>
      <c r="G348" s="21">
        <f t="shared" ref="G348:L348" si="108">G358+G363+G368+G373+G383+G388+G403+G408+G413+G393</f>
        <v>5563.1</v>
      </c>
      <c r="H348" s="21">
        <f t="shared" si="108"/>
        <v>6905.9</v>
      </c>
      <c r="I348" s="21">
        <f t="shared" si="108"/>
        <v>8074.8</v>
      </c>
      <c r="J348" s="21">
        <f t="shared" si="108"/>
        <v>8738</v>
      </c>
      <c r="K348" s="21">
        <f t="shared" si="108"/>
        <v>9031.9</v>
      </c>
      <c r="L348" s="21">
        <f t="shared" si="108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.05" customHeight="1" x14ac:dyDescent="0.25">
      <c r="A349" s="56"/>
      <c r="B349" s="179"/>
      <c r="C349" s="187"/>
      <c r="D349" s="19" t="s">
        <v>21</v>
      </c>
      <c r="E349" s="20">
        <f t="shared" si="106"/>
        <v>0</v>
      </c>
      <c r="F349" s="21"/>
      <c r="G349" s="21">
        <f t="shared" ref="G349:L349" si="109">G359+G364+G369+G374+G384+G389+G409+G414</f>
        <v>0</v>
      </c>
      <c r="H349" s="21">
        <f t="shared" si="109"/>
        <v>0</v>
      </c>
      <c r="I349" s="21">
        <f t="shared" si="109"/>
        <v>0</v>
      </c>
      <c r="J349" s="21">
        <f t="shared" si="109"/>
        <v>0</v>
      </c>
      <c r="K349" s="21">
        <f t="shared" si="109"/>
        <v>0</v>
      </c>
      <c r="L349" s="21">
        <f t="shared" si="109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169" t="s">
        <v>127</v>
      </c>
      <c r="B350" s="203" t="s">
        <v>78</v>
      </c>
      <c r="C350" s="32"/>
      <c r="D350" s="16" t="s">
        <v>4</v>
      </c>
      <c r="E350" s="17">
        <f t="shared" si="106"/>
        <v>765850.2</v>
      </c>
      <c r="F350" s="18"/>
      <c r="G350" s="18">
        <f t="shared" ref="G350:L350" si="110">G355+G365+G370+G360</f>
        <v>55536.3</v>
      </c>
      <c r="H350" s="18">
        <f t="shared" si="110"/>
        <v>58615.000000000007</v>
      </c>
      <c r="I350" s="18">
        <f t="shared" si="110"/>
        <v>59909.8</v>
      </c>
      <c r="J350" s="18">
        <f t="shared" si="110"/>
        <v>60829.799999999996</v>
      </c>
      <c r="K350" s="18">
        <f t="shared" si="110"/>
        <v>62456.6</v>
      </c>
      <c r="L350" s="18">
        <f t="shared" si="110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1"/>
      <c r="S350" s="91"/>
      <c r="T350" s="2"/>
      <c r="U350" s="2"/>
      <c r="AZ350" s="2"/>
    </row>
    <row r="351" spans="1:52" ht="22.95" customHeight="1" x14ac:dyDescent="0.25">
      <c r="A351" s="155"/>
      <c r="B351" s="185"/>
      <c r="C351" s="123"/>
      <c r="D351" s="19" t="s">
        <v>17</v>
      </c>
      <c r="E351" s="20">
        <f t="shared" si="106"/>
        <v>0</v>
      </c>
      <c r="F351" s="18"/>
      <c r="G351" s="21">
        <f t="shared" ref="G351:Q354" si="111">G356+G361+G366+G371</f>
        <v>0</v>
      </c>
      <c r="H351" s="21">
        <f t="shared" si="111"/>
        <v>0</v>
      </c>
      <c r="I351" s="21">
        <f t="shared" si="111"/>
        <v>0</v>
      </c>
      <c r="J351" s="21">
        <f t="shared" si="111"/>
        <v>0</v>
      </c>
      <c r="K351" s="21">
        <f t="shared" si="111"/>
        <v>0</v>
      </c>
      <c r="L351" s="21">
        <f t="shared" si="111"/>
        <v>0</v>
      </c>
      <c r="M351" s="21">
        <f t="shared" si="111"/>
        <v>0</v>
      </c>
      <c r="N351" s="21">
        <f t="shared" si="111"/>
        <v>0</v>
      </c>
      <c r="O351" s="21">
        <f t="shared" si="111"/>
        <v>0</v>
      </c>
      <c r="P351" s="21">
        <f t="shared" si="111"/>
        <v>0</v>
      </c>
      <c r="Q351" s="21">
        <f t="shared" si="111"/>
        <v>0</v>
      </c>
      <c r="R351" s="38"/>
      <c r="S351" s="38"/>
      <c r="T351" s="2"/>
      <c r="U351" s="2"/>
    </row>
    <row r="352" spans="1:52" ht="26.2" customHeight="1" x14ac:dyDescent="0.25">
      <c r="A352" s="155"/>
      <c r="B352" s="185"/>
      <c r="C352" s="50"/>
      <c r="D352" s="19" t="s">
        <v>18</v>
      </c>
      <c r="E352" s="20">
        <f>SUM(F352:Q352)</f>
        <v>765850.2</v>
      </c>
      <c r="F352" s="18"/>
      <c r="G352" s="21">
        <f t="shared" si="111"/>
        <v>55536.3</v>
      </c>
      <c r="H352" s="21">
        <f t="shared" si="111"/>
        <v>58615.000000000007</v>
      </c>
      <c r="I352" s="21">
        <f t="shared" si="111"/>
        <v>59909.8</v>
      </c>
      <c r="J352" s="21">
        <f t="shared" si="111"/>
        <v>60829.799999999996</v>
      </c>
      <c r="K352" s="21">
        <f t="shared" si="111"/>
        <v>62456.6</v>
      </c>
      <c r="L352" s="21">
        <f t="shared" si="111"/>
        <v>67239.8</v>
      </c>
      <c r="M352" s="21">
        <f t="shared" si="111"/>
        <v>73921.2</v>
      </c>
      <c r="N352" s="21">
        <f t="shared" si="111"/>
        <v>74987.100000000006</v>
      </c>
      <c r="O352" s="21">
        <f t="shared" si="111"/>
        <v>82079.799999999988</v>
      </c>
      <c r="P352" s="21">
        <f t="shared" si="111"/>
        <v>85096.4</v>
      </c>
      <c r="Q352" s="21">
        <f t="shared" si="111"/>
        <v>85178.4</v>
      </c>
      <c r="R352" s="38"/>
      <c r="S352" s="38"/>
      <c r="T352" s="2"/>
      <c r="U352" s="2"/>
    </row>
    <row r="353" spans="1:21" ht="25.55" customHeight="1" x14ac:dyDescent="0.25">
      <c r="A353" s="106"/>
      <c r="B353" s="121"/>
      <c r="C353" s="122"/>
      <c r="D353" s="25" t="s">
        <v>19</v>
      </c>
      <c r="E353" s="26">
        <f>SUM(F353:Q353)</f>
        <v>0</v>
      </c>
      <c r="F353" s="43"/>
      <c r="G353" s="27">
        <f t="shared" si="111"/>
        <v>0</v>
      </c>
      <c r="H353" s="27">
        <f t="shared" si="111"/>
        <v>0</v>
      </c>
      <c r="I353" s="27">
        <f t="shared" si="111"/>
        <v>0</v>
      </c>
      <c r="J353" s="27">
        <f t="shared" si="111"/>
        <v>0</v>
      </c>
      <c r="K353" s="27">
        <f t="shared" si="111"/>
        <v>0</v>
      </c>
      <c r="L353" s="27">
        <f t="shared" si="111"/>
        <v>0</v>
      </c>
      <c r="M353" s="27">
        <f t="shared" si="111"/>
        <v>0</v>
      </c>
      <c r="N353" s="27">
        <f t="shared" si="111"/>
        <v>0</v>
      </c>
      <c r="O353" s="27">
        <f t="shared" si="111"/>
        <v>0</v>
      </c>
      <c r="P353" s="27">
        <f t="shared" si="111"/>
        <v>0</v>
      </c>
      <c r="Q353" s="27">
        <f t="shared" si="111"/>
        <v>0</v>
      </c>
      <c r="R353" s="38"/>
      <c r="S353" s="38"/>
      <c r="T353" s="2"/>
      <c r="U353" s="2"/>
    </row>
    <row r="354" spans="1:21" ht="35.549999999999997" customHeight="1" x14ac:dyDescent="0.25">
      <c r="A354" s="136"/>
      <c r="B354" s="136"/>
      <c r="C354" s="123"/>
      <c r="D354" s="19" t="s">
        <v>21</v>
      </c>
      <c r="E354" s="20">
        <f t="shared" ref="E354:E361" si="112">SUM(F354:Q354)</f>
        <v>0</v>
      </c>
      <c r="F354" s="18"/>
      <c r="G354" s="21">
        <f t="shared" si="111"/>
        <v>0</v>
      </c>
      <c r="H354" s="21">
        <f t="shared" si="111"/>
        <v>0</v>
      </c>
      <c r="I354" s="21">
        <f t="shared" si="111"/>
        <v>0</v>
      </c>
      <c r="J354" s="21">
        <f t="shared" si="111"/>
        <v>0</v>
      </c>
      <c r="K354" s="21">
        <f t="shared" si="111"/>
        <v>0</v>
      </c>
      <c r="L354" s="21">
        <f t="shared" si="111"/>
        <v>0</v>
      </c>
      <c r="M354" s="21">
        <f t="shared" si="111"/>
        <v>0</v>
      </c>
      <c r="N354" s="21">
        <f t="shared" si="111"/>
        <v>0</v>
      </c>
      <c r="O354" s="21">
        <f t="shared" si="111"/>
        <v>0</v>
      </c>
      <c r="P354" s="21">
        <f t="shared" si="111"/>
        <v>0</v>
      </c>
      <c r="Q354" s="21">
        <f t="shared" si="111"/>
        <v>0</v>
      </c>
      <c r="R354" s="38"/>
      <c r="S354" s="38"/>
      <c r="T354" s="2"/>
      <c r="U354" s="2"/>
    </row>
    <row r="355" spans="1:21" ht="37.5" customHeight="1" x14ac:dyDescent="0.25">
      <c r="A355" s="105" t="s">
        <v>79</v>
      </c>
      <c r="B355" s="199" t="s">
        <v>185</v>
      </c>
      <c r="C355" s="162" t="s">
        <v>80</v>
      </c>
      <c r="D355" s="19" t="s">
        <v>29</v>
      </c>
      <c r="E355" s="20">
        <f t="shared" si="112"/>
        <v>136655</v>
      </c>
      <c r="F355" s="21">
        <f>SUM(F356:F358)</f>
        <v>0</v>
      </c>
      <c r="G355" s="21">
        <f t="shared" ref="G355:L355" si="113">SUM(G356:G358)</f>
        <v>6386.8</v>
      </c>
      <c r="H355" s="21">
        <f t="shared" si="113"/>
        <v>6386.8</v>
      </c>
      <c r="I355" s="21">
        <f t="shared" si="113"/>
        <v>6386.8</v>
      </c>
      <c r="J355" s="21">
        <f t="shared" si="113"/>
        <v>6621</v>
      </c>
      <c r="K355" s="21">
        <f t="shared" si="113"/>
        <v>7885.9</v>
      </c>
      <c r="L355" s="21">
        <f t="shared" si="113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6"/>
      <c r="B356" s="207"/>
      <c r="C356" s="180"/>
      <c r="D356" s="19" t="s">
        <v>17</v>
      </c>
      <c r="E356" s="20">
        <f t="shared" si="112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25">
      <c r="A357" s="106"/>
      <c r="B357" s="207"/>
      <c r="C357" s="180"/>
      <c r="D357" s="19" t="s">
        <v>18</v>
      </c>
      <c r="E357" s="20">
        <f t="shared" si="112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" customHeight="1" x14ac:dyDescent="0.25">
      <c r="A358" s="106"/>
      <c r="B358" s="207"/>
      <c r="C358" s="180"/>
      <c r="D358" s="19" t="s">
        <v>19</v>
      </c>
      <c r="E358" s="20">
        <f t="shared" si="112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8" customHeight="1" x14ac:dyDescent="0.25">
      <c r="A359" s="136"/>
      <c r="B359" s="208"/>
      <c r="C359" s="181"/>
      <c r="D359" s="19" t="s">
        <v>21</v>
      </c>
      <c r="E359" s="20">
        <f t="shared" si="112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14">SUM(T359:T359)</f>
        <v>0</v>
      </c>
      <c r="M359" s="20">
        <f t="shared" si="114"/>
        <v>0</v>
      </c>
      <c r="N359" s="20">
        <f t="shared" si="114"/>
        <v>0</v>
      </c>
      <c r="O359" s="20">
        <f t="shared" si="114"/>
        <v>0</v>
      </c>
      <c r="P359" s="20">
        <f t="shared" si="114"/>
        <v>0</v>
      </c>
      <c r="Q359" s="20">
        <f t="shared" si="114"/>
        <v>0</v>
      </c>
      <c r="R359" s="37"/>
      <c r="S359" s="37"/>
      <c r="T359" s="2"/>
      <c r="U359" s="2"/>
    </row>
    <row r="360" spans="1:21" ht="30.8" customHeight="1" x14ac:dyDescent="0.25">
      <c r="A360" s="139" t="s">
        <v>81</v>
      </c>
      <c r="B360" s="212" t="s">
        <v>176</v>
      </c>
      <c r="C360" s="162" t="s">
        <v>80</v>
      </c>
      <c r="D360" s="19" t="s">
        <v>29</v>
      </c>
      <c r="E360" s="20">
        <f t="shared" si="112"/>
        <v>53644.200000000004</v>
      </c>
      <c r="F360" s="21">
        <f>SUM(F361:F363)</f>
        <v>0</v>
      </c>
      <c r="G360" s="21">
        <f t="shared" ref="G360:L360" si="115">SUM(G361:G363)</f>
        <v>4088.6</v>
      </c>
      <c r="H360" s="21">
        <f t="shared" si="115"/>
        <v>4567.3999999999996</v>
      </c>
      <c r="I360" s="21">
        <f t="shared" si="115"/>
        <v>4925</v>
      </c>
      <c r="J360" s="21">
        <f t="shared" si="115"/>
        <v>5143.3999999999996</v>
      </c>
      <c r="K360" s="21">
        <f t="shared" si="115"/>
        <v>2642.5</v>
      </c>
      <c r="L360" s="21">
        <f t="shared" si="115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25">
      <c r="A361" s="23"/>
      <c r="B361" s="207"/>
      <c r="C361" s="186"/>
      <c r="D361" s="19" t="s">
        <v>17</v>
      </c>
      <c r="E361" s="20">
        <f t="shared" si="112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07"/>
      <c r="C362" s="186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9" customHeight="1" x14ac:dyDescent="0.25">
      <c r="A363" s="23"/>
      <c r="B363" s="207"/>
      <c r="C363" s="186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5" customHeight="1" x14ac:dyDescent="0.25">
      <c r="A364" s="24"/>
      <c r="B364" s="116"/>
      <c r="C364" s="187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9" t="s">
        <v>82</v>
      </c>
      <c r="B365" s="212" t="s">
        <v>177</v>
      </c>
      <c r="C365" s="162" t="s">
        <v>80</v>
      </c>
      <c r="D365" s="19" t="s">
        <v>29</v>
      </c>
      <c r="E365" s="20">
        <f t="shared" ref="E365:E374" si="116">SUM(F365:Q365)</f>
        <v>2335.6000000000004</v>
      </c>
      <c r="F365" s="21">
        <f>SUM(F366:F368)</f>
        <v>0</v>
      </c>
      <c r="G365" s="21">
        <f t="shared" ref="G365:L365" si="117">SUM(G366:G368)</f>
        <v>274.10000000000002</v>
      </c>
      <c r="H365" s="21">
        <f t="shared" si="117"/>
        <v>120.30000000000001</v>
      </c>
      <c r="I365" s="21">
        <f t="shared" si="117"/>
        <v>263.10000000000002</v>
      </c>
      <c r="J365" s="21">
        <f t="shared" si="117"/>
        <v>69.7</v>
      </c>
      <c r="K365" s="21">
        <f t="shared" si="117"/>
        <v>265.8</v>
      </c>
      <c r="L365" s="21">
        <f t="shared" si="117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105"/>
      <c r="B366" s="207"/>
      <c r="C366" s="186"/>
      <c r="D366" s="19" t="s">
        <v>17</v>
      </c>
      <c r="E366" s="20">
        <f t="shared" si="116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700000000000003" customHeight="1" x14ac:dyDescent="0.25">
      <c r="A367" s="105"/>
      <c r="B367" s="207"/>
      <c r="C367" s="186"/>
      <c r="D367" s="19" t="s">
        <v>18</v>
      </c>
      <c r="E367" s="20">
        <f t="shared" si="116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38.799999999999997" customHeight="1" x14ac:dyDescent="0.25">
      <c r="A368" s="23"/>
      <c r="B368" s="207"/>
      <c r="C368" s="186"/>
      <c r="D368" s="19" t="s">
        <v>19</v>
      </c>
      <c r="E368" s="20">
        <f t="shared" si="116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25">
      <c r="A369" s="24"/>
      <c r="B369" s="135"/>
      <c r="C369" s="187"/>
      <c r="D369" s="19" t="s">
        <v>21</v>
      </c>
      <c r="E369" s="20">
        <f t="shared" si="116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00000000000003" customHeight="1" x14ac:dyDescent="0.25">
      <c r="A370" s="139" t="s">
        <v>83</v>
      </c>
      <c r="B370" s="212" t="s">
        <v>178</v>
      </c>
      <c r="C370" s="162" t="s">
        <v>80</v>
      </c>
      <c r="D370" s="19" t="s">
        <v>29</v>
      </c>
      <c r="E370" s="20">
        <f t="shared" si="116"/>
        <v>573215.4</v>
      </c>
      <c r="F370" s="21">
        <f t="shared" ref="F370:L370" si="118">SUM(F371:F373)</f>
        <v>0</v>
      </c>
      <c r="G370" s="21">
        <f t="shared" si="118"/>
        <v>44786.8</v>
      </c>
      <c r="H370" s="21">
        <f t="shared" si="118"/>
        <v>47540.500000000007</v>
      </c>
      <c r="I370" s="21">
        <f t="shared" si="118"/>
        <v>48334.9</v>
      </c>
      <c r="J370" s="21">
        <f t="shared" si="118"/>
        <v>48995.7</v>
      </c>
      <c r="K370" s="21">
        <f t="shared" si="118"/>
        <v>51662.400000000001</v>
      </c>
      <c r="L370" s="21">
        <f t="shared" si="118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49999999999997" customHeight="1" x14ac:dyDescent="0.25">
      <c r="A371" s="105"/>
      <c r="B371" s="217"/>
      <c r="C371" s="180"/>
      <c r="D371" s="19" t="s">
        <v>17</v>
      </c>
      <c r="E371" s="20">
        <f t="shared" si="116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05"/>
      <c r="B372" s="217"/>
      <c r="C372" s="180"/>
      <c r="D372" s="19" t="s">
        <v>18</v>
      </c>
      <c r="E372" s="20">
        <f t="shared" si="116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5" customHeight="1" x14ac:dyDescent="0.25">
      <c r="A373" s="52"/>
      <c r="B373" s="218"/>
      <c r="C373" s="180"/>
      <c r="D373" s="19" t="s">
        <v>19</v>
      </c>
      <c r="E373" s="20">
        <f t="shared" si="116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99999999999997" customHeight="1" x14ac:dyDescent="0.25">
      <c r="A374" s="23"/>
      <c r="B374" s="135"/>
      <c r="C374" s="181"/>
      <c r="D374" s="19" t="s">
        <v>21</v>
      </c>
      <c r="E374" s="20">
        <f t="shared" si="116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200" t="s">
        <v>84</v>
      </c>
      <c r="B375" s="171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19">G380+G385</f>
        <v>15010.3</v>
      </c>
      <c r="H375" s="18">
        <f t="shared" si="119"/>
        <v>13722.2</v>
      </c>
      <c r="I375" s="18">
        <f t="shared" si="119"/>
        <v>15178.4</v>
      </c>
      <c r="J375" s="18">
        <f>J380+J385</f>
        <v>16395</v>
      </c>
      <c r="K375" s="18">
        <f t="shared" si="119"/>
        <v>15875.9</v>
      </c>
      <c r="L375" s="18">
        <f t="shared" si="119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91"/>
      <c r="S375" s="91"/>
      <c r="T375" s="2"/>
      <c r="U375" s="2"/>
    </row>
    <row r="376" spans="1:21" ht="30.8" customHeight="1" x14ac:dyDescent="0.25">
      <c r="A376" s="185"/>
      <c r="B376" s="172"/>
      <c r="C376" s="58"/>
      <c r="D376" s="19" t="s">
        <v>17</v>
      </c>
      <c r="E376" s="20">
        <f t="shared" ref="E376:E385" si="120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185"/>
      <c r="B377" s="172"/>
      <c r="C377" s="58"/>
      <c r="D377" s="19" t="s">
        <v>18</v>
      </c>
      <c r="E377" s="20">
        <f t="shared" si="120"/>
        <v>77490.2</v>
      </c>
      <c r="F377" s="18"/>
      <c r="G377" s="21">
        <f t="shared" ref="G377:L378" si="121">G382+G387</f>
        <v>9447.2000000000007</v>
      </c>
      <c r="H377" s="21">
        <f t="shared" si="121"/>
        <v>6816.3</v>
      </c>
      <c r="I377" s="21">
        <f t="shared" si="121"/>
        <v>7103.6</v>
      </c>
      <c r="J377" s="21">
        <f t="shared" si="121"/>
        <v>7657</v>
      </c>
      <c r="K377" s="21">
        <f t="shared" si="121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22">N382+N387</f>
        <v>7337</v>
      </c>
      <c r="O377" s="21">
        <f t="shared" si="122"/>
        <v>6915.1</v>
      </c>
      <c r="P377" s="21">
        <f t="shared" si="122"/>
        <v>9330.9</v>
      </c>
      <c r="Q377" s="21">
        <f t="shared" si="122"/>
        <v>9323.5</v>
      </c>
      <c r="R377" s="38"/>
      <c r="S377" s="38"/>
      <c r="T377" s="2"/>
      <c r="U377" s="2"/>
    </row>
    <row r="378" spans="1:21" ht="34.700000000000003" customHeight="1" x14ac:dyDescent="0.25">
      <c r="A378" s="179"/>
      <c r="B378" s="207"/>
      <c r="C378" s="59"/>
      <c r="D378" s="19" t="s">
        <v>19</v>
      </c>
      <c r="E378" s="20">
        <f t="shared" si="120"/>
        <v>51726.200000000004</v>
      </c>
      <c r="F378" s="18"/>
      <c r="G378" s="21">
        <f t="shared" si="121"/>
        <v>5563.1</v>
      </c>
      <c r="H378" s="21">
        <f t="shared" si="121"/>
        <v>6905.9</v>
      </c>
      <c r="I378" s="21">
        <f t="shared" si="121"/>
        <v>8074.8</v>
      </c>
      <c r="J378" s="21">
        <f t="shared" si="121"/>
        <v>8738</v>
      </c>
      <c r="K378" s="21">
        <f t="shared" si="121"/>
        <v>8494.1</v>
      </c>
      <c r="L378" s="21">
        <f t="shared" si="121"/>
        <v>1328.8</v>
      </c>
      <c r="M378" s="21">
        <f t="shared" si="122"/>
        <v>7930.7</v>
      </c>
      <c r="N378" s="21">
        <f t="shared" si="122"/>
        <v>1168.3</v>
      </c>
      <c r="O378" s="21">
        <f t="shared" si="122"/>
        <v>1007.5</v>
      </c>
      <c r="P378" s="21">
        <f t="shared" si="122"/>
        <v>1262.7</v>
      </c>
      <c r="Q378" s="21">
        <f t="shared" si="122"/>
        <v>1252.3000000000002</v>
      </c>
      <c r="R378" s="38"/>
      <c r="S378" s="38"/>
      <c r="T378" s="2"/>
      <c r="U378" s="2"/>
    </row>
    <row r="379" spans="1:21" ht="26.2" customHeight="1" x14ac:dyDescent="0.25">
      <c r="A379" s="179"/>
      <c r="B379" s="207"/>
      <c r="C379" s="59"/>
      <c r="D379" s="25" t="s">
        <v>21</v>
      </c>
      <c r="E379" s="20">
        <f t="shared" si="120"/>
        <v>0</v>
      </c>
      <c r="F379" s="43"/>
      <c r="G379" s="27">
        <f t="shared" ref="G379:L379" si="123">G384</f>
        <v>0</v>
      </c>
      <c r="H379" s="27">
        <f t="shared" si="123"/>
        <v>0</v>
      </c>
      <c r="I379" s="27">
        <f t="shared" si="123"/>
        <v>0</v>
      </c>
      <c r="J379" s="27">
        <f t="shared" si="123"/>
        <v>0</v>
      </c>
      <c r="K379" s="27">
        <f t="shared" si="123"/>
        <v>0</v>
      </c>
      <c r="L379" s="27">
        <f t="shared" si="123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49999999999997" customHeight="1" x14ac:dyDescent="0.25">
      <c r="A380" s="139" t="s">
        <v>86</v>
      </c>
      <c r="B380" s="177" t="s">
        <v>87</v>
      </c>
      <c r="C380" s="162" t="s">
        <v>80</v>
      </c>
      <c r="D380" s="19" t="s">
        <v>29</v>
      </c>
      <c r="E380" s="20">
        <f t="shared" si="120"/>
        <v>115486.40000000001</v>
      </c>
      <c r="F380" s="21">
        <f t="shared" ref="F380:L380" si="124">SUM(F381:F383)</f>
        <v>0</v>
      </c>
      <c r="G380" s="21">
        <f t="shared" si="124"/>
        <v>12339.5</v>
      </c>
      <c r="H380" s="21">
        <f t="shared" si="124"/>
        <v>12722.2</v>
      </c>
      <c r="I380" s="21">
        <f t="shared" si="124"/>
        <v>14179.8</v>
      </c>
      <c r="J380" s="21">
        <f>SUM(J381:J383)</f>
        <v>15405.3</v>
      </c>
      <c r="K380" s="21">
        <f t="shared" si="124"/>
        <v>14727.199999999999</v>
      </c>
      <c r="L380" s="21">
        <f t="shared" si="124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.05" customHeight="1" x14ac:dyDescent="0.25">
      <c r="A381" s="23"/>
      <c r="B381" s="211"/>
      <c r="C381" s="186"/>
      <c r="D381" s="19" t="s">
        <v>17</v>
      </c>
      <c r="E381" s="20">
        <f t="shared" si="120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45" customHeight="1" x14ac:dyDescent="0.25">
      <c r="A382" s="23"/>
      <c r="B382" s="211"/>
      <c r="C382" s="186"/>
      <c r="D382" s="19" t="s">
        <v>18</v>
      </c>
      <c r="E382" s="20">
        <f t="shared" si="120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211"/>
      <c r="C383" s="186"/>
      <c r="D383" s="19" t="s">
        <v>19</v>
      </c>
      <c r="E383" s="20">
        <f t="shared" si="120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25">
      <c r="A384" s="24"/>
      <c r="B384" s="136"/>
      <c r="C384" s="187"/>
      <c r="D384" s="19" t="s">
        <v>21</v>
      </c>
      <c r="E384" s="20">
        <f t="shared" si="120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3" customHeight="1" x14ac:dyDescent="0.25">
      <c r="A385" s="105" t="s">
        <v>88</v>
      </c>
      <c r="B385" s="210" t="s">
        <v>89</v>
      </c>
      <c r="C385" s="162" t="s">
        <v>90</v>
      </c>
      <c r="D385" s="19" t="s">
        <v>29</v>
      </c>
      <c r="E385" s="20">
        <f t="shared" si="120"/>
        <v>13730.000000000002</v>
      </c>
      <c r="F385" s="21">
        <f t="shared" ref="F385:Q385" si="125">SUM(F386:F388)</f>
        <v>0</v>
      </c>
      <c r="G385" s="21">
        <f t="shared" si="125"/>
        <v>2670.8</v>
      </c>
      <c r="H385" s="21">
        <f t="shared" si="125"/>
        <v>1000</v>
      </c>
      <c r="I385" s="21">
        <f t="shared" si="125"/>
        <v>998.6</v>
      </c>
      <c r="J385" s="21">
        <f t="shared" si="125"/>
        <v>989.7</v>
      </c>
      <c r="K385" s="21">
        <f t="shared" si="125"/>
        <v>1148.7</v>
      </c>
      <c r="L385" s="21">
        <f t="shared" si="125"/>
        <v>1328.8</v>
      </c>
      <c r="M385" s="21">
        <f t="shared" si="125"/>
        <v>3003</v>
      </c>
      <c r="N385" s="21">
        <f t="shared" si="125"/>
        <v>700</v>
      </c>
      <c r="O385" s="21">
        <f t="shared" si="125"/>
        <v>566.1</v>
      </c>
      <c r="P385" s="21">
        <f t="shared" si="125"/>
        <v>667.1</v>
      </c>
      <c r="Q385" s="21">
        <f t="shared" si="125"/>
        <v>657.2</v>
      </c>
      <c r="R385" s="38"/>
      <c r="S385" s="38"/>
      <c r="T385" s="2"/>
      <c r="U385" s="2"/>
    </row>
    <row r="386" spans="1:21" ht="36.65" customHeight="1" x14ac:dyDescent="0.25">
      <c r="A386" s="106"/>
      <c r="B386" s="207"/>
      <c r="C386" s="186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106"/>
      <c r="B387" s="207"/>
      <c r="C387" s="186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8" customHeight="1" x14ac:dyDescent="0.25">
      <c r="A388" s="106"/>
      <c r="B388" s="207"/>
      <c r="C388" s="186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25">
      <c r="A389" s="136"/>
      <c r="B389" s="208"/>
      <c r="C389" s="187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.05" hidden="1" customHeight="1" x14ac:dyDescent="0.25">
      <c r="A390" s="166" t="s">
        <v>91</v>
      </c>
      <c r="B390" s="199" t="s">
        <v>42</v>
      </c>
      <c r="C390" s="156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26">SUM(G391:G393)</f>
        <v>0</v>
      </c>
      <c r="H390" s="21">
        <f t="shared" si="126"/>
        <v>0</v>
      </c>
      <c r="I390" s="21">
        <f t="shared" si="126"/>
        <v>0</v>
      </c>
      <c r="J390" s="21">
        <f t="shared" si="126"/>
        <v>0</v>
      </c>
      <c r="K390" s="21">
        <f t="shared" si="126"/>
        <v>0</v>
      </c>
      <c r="L390" s="21">
        <f t="shared" si="126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166"/>
      <c r="B391" s="188"/>
      <c r="C391" s="189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" hidden="1" customHeight="1" x14ac:dyDescent="0.25">
      <c r="A392" s="166"/>
      <c r="B392" s="188"/>
      <c r="C392" s="189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166"/>
      <c r="B393" s="188"/>
      <c r="C393" s="189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167"/>
      <c r="B394" s="188"/>
      <c r="C394" s="190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20.149999999999999" customHeight="1" x14ac:dyDescent="0.25">
      <c r="A395" s="200" t="s">
        <v>92</v>
      </c>
      <c r="B395" s="203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27">G400</f>
        <v>0</v>
      </c>
      <c r="H395" s="18">
        <f t="shared" si="127"/>
        <v>0</v>
      </c>
      <c r="I395" s="18">
        <f t="shared" si="127"/>
        <v>0</v>
      </c>
      <c r="J395" s="18">
        <f t="shared" si="127"/>
        <v>0</v>
      </c>
      <c r="K395" s="18">
        <f t="shared" si="127"/>
        <v>537.79999999999995</v>
      </c>
      <c r="L395" s="18">
        <f t="shared" si="127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91"/>
      <c r="S395" s="91"/>
      <c r="T395" s="2"/>
      <c r="U395" s="2"/>
    </row>
    <row r="396" spans="1:21" ht="35.549999999999997" customHeight="1" x14ac:dyDescent="0.25">
      <c r="A396" s="201"/>
      <c r="B396" s="204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201"/>
      <c r="B397" s="204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201"/>
      <c r="B398" s="204"/>
      <c r="C398" s="61"/>
      <c r="D398" s="19" t="s">
        <v>19</v>
      </c>
      <c r="E398" s="20">
        <f t="shared" ref="E398:E404" si="128">SUM(F398:Q398)</f>
        <v>4428</v>
      </c>
      <c r="F398" s="18"/>
      <c r="G398" s="21">
        <f t="shared" ref="G398:L398" si="129">G403</f>
        <v>0</v>
      </c>
      <c r="H398" s="21">
        <f t="shared" si="129"/>
        <v>0</v>
      </c>
      <c r="I398" s="21">
        <f t="shared" si="129"/>
        <v>0</v>
      </c>
      <c r="J398" s="21">
        <f t="shared" si="129"/>
        <v>0</v>
      </c>
      <c r="K398" s="21">
        <f t="shared" si="129"/>
        <v>537.79999999999995</v>
      </c>
      <c r="L398" s="21">
        <f t="shared" si="129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202"/>
      <c r="B399" s="205"/>
      <c r="C399" s="44"/>
      <c r="D399" s="19" t="s">
        <v>21</v>
      </c>
      <c r="E399" s="26">
        <f t="shared" si="128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99999999999997" customHeight="1" x14ac:dyDescent="0.25">
      <c r="A400" s="141" t="s">
        <v>94</v>
      </c>
      <c r="B400" s="206" t="s">
        <v>95</v>
      </c>
      <c r="C400" s="156" t="s">
        <v>96</v>
      </c>
      <c r="D400" s="19" t="s">
        <v>29</v>
      </c>
      <c r="E400" s="20">
        <f t="shared" si="128"/>
        <v>4428</v>
      </c>
      <c r="F400" s="21">
        <f>SUM(F401:F403)</f>
        <v>0</v>
      </c>
      <c r="G400" s="21">
        <f t="shared" ref="G400:L400" si="130">SUM(G401:G403)</f>
        <v>0</v>
      </c>
      <c r="H400" s="21">
        <f t="shared" si="130"/>
        <v>0</v>
      </c>
      <c r="I400" s="21">
        <f t="shared" si="130"/>
        <v>0</v>
      </c>
      <c r="J400" s="21">
        <f t="shared" si="130"/>
        <v>0</v>
      </c>
      <c r="K400" s="21">
        <f t="shared" si="130"/>
        <v>537.79999999999995</v>
      </c>
      <c r="L400" s="21">
        <f t="shared" si="130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5" customHeight="1" x14ac:dyDescent="0.25">
      <c r="A401" s="124"/>
      <c r="B401" s="179"/>
      <c r="C401" s="189"/>
      <c r="D401" s="19" t="s">
        <v>17</v>
      </c>
      <c r="E401" s="26">
        <f t="shared" si="128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209"/>
      <c r="B402" s="207"/>
      <c r="C402" s="189"/>
      <c r="D402" s="19" t="s">
        <v>18</v>
      </c>
      <c r="E402" s="26">
        <f t="shared" si="128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209"/>
      <c r="B403" s="207"/>
      <c r="C403" s="189"/>
      <c r="D403" s="19" t="s">
        <v>19</v>
      </c>
      <c r="E403" s="26">
        <f t="shared" si="128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33.4" customHeight="1" x14ac:dyDescent="0.25">
      <c r="A404" s="142"/>
      <c r="B404" s="208"/>
      <c r="C404" s="190"/>
      <c r="D404" s="19" t="s">
        <v>21</v>
      </c>
      <c r="E404" s="26">
        <f t="shared" si="128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" hidden="1" customHeight="1" x14ac:dyDescent="0.25">
      <c r="A405" s="191" t="s">
        <v>97</v>
      </c>
      <c r="B405" s="193" t="s">
        <v>98</v>
      </c>
      <c r="C405" s="62"/>
      <c r="D405" s="25" t="s">
        <v>4</v>
      </c>
      <c r="E405" s="26">
        <f t="shared" ref="E405:E414" si="131">SUM(F405:L405)</f>
        <v>0</v>
      </c>
      <c r="F405" s="21">
        <f>SUM(F406:F408)</f>
        <v>0</v>
      </c>
      <c r="G405" s="21">
        <f t="shared" ref="G405:L405" si="132">SUM(G406:G408)</f>
        <v>0</v>
      </c>
      <c r="H405" s="21">
        <f t="shared" si="132"/>
        <v>0</v>
      </c>
      <c r="I405" s="21">
        <f t="shared" si="132"/>
        <v>0</v>
      </c>
      <c r="J405" s="21">
        <f t="shared" si="132"/>
        <v>0</v>
      </c>
      <c r="K405" s="21">
        <f t="shared" si="132"/>
        <v>0</v>
      </c>
      <c r="L405" s="21">
        <f t="shared" si="132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192"/>
      <c r="B406" s="194"/>
      <c r="C406" s="63"/>
      <c r="D406" s="19" t="s">
        <v>45</v>
      </c>
      <c r="E406" s="20">
        <f t="shared" si="131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192"/>
      <c r="B407" s="194"/>
      <c r="C407" s="63"/>
      <c r="D407" s="19" t="s">
        <v>46</v>
      </c>
      <c r="E407" s="20">
        <f t="shared" si="131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192"/>
      <c r="B408" s="194"/>
      <c r="C408" s="63"/>
      <c r="D408" s="19" t="s">
        <v>47</v>
      </c>
      <c r="E408" s="20">
        <f t="shared" si="131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49999999999997" hidden="1" customHeight="1" x14ac:dyDescent="0.25">
      <c r="A409" s="127"/>
      <c r="B409" s="128"/>
      <c r="C409" s="63"/>
      <c r="D409" s="19" t="s">
        <v>48</v>
      </c>
      <c r="E409" s="20">
        <f t="shared" si="131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165" t="s">
        <v>99</v>
      </c>
      <c r="B410" s="195" t="s">
        <v>63</v>
      </c>
      <c r="C410" s="156" t="s">
        <v>100</v>
      </c>
      <c r="D410" s="19" t="s">
        <v>29</v>
      </c>
      <c r="E410" s="20">
        <f t="shared" si="131"/>
        <v>0</v>
      </c>
      <c r="F410" s="21">
        <f>SUM(F411:F413)</f>
        <v>0</v>
      </c>
      <c r="G410" s="21">
        <f t="shared" ref="G410:L410" si="133">SUM(G411:G413)</f>
        <v>0</v>
      </c>
      <c r="H410" s="21">
        <f t="shared" si="133"/>
        <v>0</v>
      </c>
      <c r="I410" s="21">
        <f t="shared" si="133"/>
        <v>0</v>
      </c>
      <c r="J410" s="21">
        <f t="shared" si="133"/>
        <v>0</v>
      </c>
      <c r="K410" s="21">
        <f t="shared" si="133"/>
        <v>0</v>
      </c>
      <c r="L410" s="21">
        <f t="shared" si="133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166"/>
      <c r="B411" s="168"/>
      <c r="C411" s="189"/>
      <c r="D411" s="19" t="s">
        <v>17</v>
      </c>
      <c r="E411" s="20">
        <f t="shared" si="131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166"/>
      <c r="B412" s="168"/>
      <c r="C412" s="189"/>
      <c r="D412" s="19" t="s">
        <v>18</v>
      </c>
      <c r="E412" s="20">
        <f t="shared" si="131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166"/>
      <c r="B413" s="168"/>
      <c r="C413" s="189"/>
      <c r="D413" s="19" t="s">
        <v>19</v>
      </c>
      <c r="E413" s="20">
        <f t="shared" si="131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5" hidden="1" customHeight="1" x14ac:dyDescent="0.25">
      <c r="A414" s="167"/>
      <c r="B414" s="168"/>
      <c r="C414" s="190"/>
      <c r="D414" s="19" t="s">
        <v>21</v>
      </c>
      <c r="E414" s="20">
        <f t="shared" si="131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35.200000000000003" customHeight="1" x14ac:dyDescent="0.25">
      <c r="A415" s="129" t="s">
        <v>101</v>
      </c>
      <c r="B415" s="243" t="s">
        <v>152</v>
      </c>
      <c r="C415" s="196" t="s">
        <v>102</v>
      </c>
      <c r="D415" s="16" t="s">
        <v>4</v>
      </c>
      <c r="E415" s="64">
        <f>SUM(G415:Q415)</f>
        <v>1114599.8999999999</v>
      </c>
      <c r="F415" s="18">
        <f>SUM(F416:F418)</f>
        <v>0</v>
      </c>
      <c r="G415" s="18">
        <f t="shared" ref="G415:L415" si="134">SUM(G416:G418)</f>
        <v>62723.8</v>
      </c>
      <c r="H415" s="18">
        <f t="shared" si="134"/>
        <v>67226.7</v>
      </c>
      <c r="I415" s="18">
        <f t="shared" si="134"/>
        <v>68559.900000000009</v>
      </c>
      <c r="J415" s="18">
        <f t="shared" si="134"/>
        <v>71412.5</v>
      </c>
      <c r="K415" s="18">
        <f t="shared" si="134"/>
        <v>82842.099999999991</v>
      </c>
      <c r="L415" s="18">
        <f t="shared" si="134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134828.09999999998</v>
      </c>
      <c r="P415" s="18">
        <f>SUM(P416:P418)</f>
        <v>142480.9</v>
      </c>
      <c r="Q415" s="18">
        <f>SUM(Q416:Q418)</f>
        <v>149693.79999999999</v>
      </c>
      <c r="R415" s="91"/>
      <c r="S415" s="91"/>
      <c r="T415" s="2"/>
      <c r="U415" s="2"/>
      <c r="AZ415" s="2"/>
    </row>
    <row r="416" spans="1:52" ht="32.1" customHeight="1" x14ac:dyDescent="0.25">
      <c r="A416" s="121"/>
      <c r="B416" s="217"/>
      <c r="C416" s="186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35">G458</f>
        <v>0</v>
      </c>
      <c r="H416" s="21">
        <f t="shared" si="135"/>
        <v>0</v>
      </c>
      <c r="I416" s="21">
        <f t="shared" si="135"/>
        <v>0</v>
      </c>
      <c r="J416" s="21">
        <f t="shared" si="135"/>
        <v>0</v>
      </c>
      <c r="K416" s="21">
        <f t="shared" si="135"/>
        <v>0</v>
      </c>
      <c r="L416" s="21">
        <f t="shared" si="135"/>
        <v>0</v>
      </c>
      <c r="M416" s="21">
        <f t="shared" si="135"/>
        <v>0</v>
      </c>
      <c r="N416" s="21">
        <f t="shared" si="135"/>
        <v>0</v>
      </c>
      <c r="O416" s="21">
        <f t="shared" si="135"/>
        <v>0</v>
      </c>
      <c r="P416" s="21">
        <f t="shared" si="135"/>
        <v>0</v>
      </c>
      <c r="Q416" s="21">
        <f t="shared" si="135"/>
        <v>0</v>
      </c>
      <c r="R416" s="38"/>
      <c r="S416" s="38"/>
      <c r="T416" s="2"/>
      <c r="U416" s="2"/>
    </row>
    <row r="417" spans="1:52" ht="38.15" customHeight="1" x14ac:dyDescent="0.25">
      <c r="A417" s="121"/>
      <c r="B417" s="217"/>
      <c r="C417" s="186"/>
      <c r="D417" s="19" t="s">
        <v>18</v>
      </c>
      <c r="E417" s="22">
        <f>SUM(F417:Q417)</f>
        <v>0</v>
      </c>
      <c r="F417" s="21">
        <f>F459</f>
        <v>0</v>
      </c>
      <c r="G417" s="21">
        <f t="shared" si="135"/>
        <v>0</v>
      </c>
      <c r="H417" s="21">
        <f t="shared" si="135"/>
        <v>0</v>
      </c>
      <c r="I417" s="21">
        <f t="shared" si="135"/>
        <v>0</v>
      </c>
      <c r="J417" s="21">
        <f t="shared" si="135"/>
        <v>0</v>
      </c>
      <c r="K417" s="21">
        <f t="shared" si="135"/>
        <v>0</v>
      </c>
      <c r="L417" s="21">
        <f t="shared" si="135"/>
        <v>0</v>
      </c>
      <c r="M417" s="21">
        <f t="shared" si="135"/>
        <v>0</v>
      </c>
      <c r="N417" s="21">
        <f t="shared" si="135"/>
        <v>0</v>
      </c>
      <c r="O417" s="21">
        <f t="shared" si="135"/>
        <v>0</v>
      </c>
      <c r="P417" s="21">
        <f t="shared" si="135"/>
        <v>0</v>
      </c>
      <c r="Q417" s="21">
        <f t="shared" si="135"/>
        <v>0</v>
      </c>
      <c r="R417" s="38"/>
      <c r="S417" s="38"/>
      <c r="T417" s="2"/>
      <c r="U417" s="2"/>
    </row>
    <row r="418" spans="1:52" ht="38.799999999999997" customHeight="1" x14ac:dyDescent="0.25">
      <c r="A418" s="136"/>
      <c r="B418" s="217"/>
      <c r="C418" s="186"/>
      <c r="D418" s="19" t="s">
        <v>19</v>
      </c>
      <c r="E418" s="22">
        <f>SUM(F418:Q418)</f>
        <v>1114599.8999999999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134828.09999999998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21"/>
      <c r="B419" s="134"/>
      <c r="C419" s="186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36"/>
      <c r="B420" s="135"/>
      <c r="C420" s="187"/>
      <c r="D420" s="19" t="s">
        <v>21</v>
      </c>
      <c r="E420" s="22">
        <f>SUM(F420:Q420)</f>
        <v>0</v>
      </c>
      <c r="F420" s="21"/>
      <c r="G420" s="21">
        <f t="shared" ref="G420:L420" si="136">G432+G439+G444+G461+G466</f>
        <v>0</v>
      </c>
      <c r="H420" s="21">
        <f t="shared" si="136"/>
        <v>0</v>
      </c>
      <c r="I420" s="21">
        <f t="shared" si="136"/>
        <v>0</v>
      </c>
      <c r="J420" s="21">
        <f t="shared" si="136"/>
        <v>0</v>
      </c>
      <c r="K420" s="21">
        <f t="shared" si="136"/>
        <v>0</v>
      </c>
      <c r="L420" s="21">
        <f t="shared" si="136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8" customHeight="1" x14ac:dyDescent="0.25">
      <c r="A421" s="130" t="s">
        <v>103</v>
      </c>
      <c r="B421" s="65" t="s">
        <v>104</v>
      </c>
      <c r="C421" s="60"/>
      <c r="D421" s="16" t="s">
        <v>4</v>
      </c>
      <c r="E421" s="17">
        <f>SUM(G421:Q421)</f>
        <v>1072287.0999999999</v>
      </c>
      <c r="F421" s="18"/>
      <c r="G421" s="18">
        <f t="shared" ref="G421:L421" si="137">G427+G434</f>
        <v>62723.8</v>
      </c>
      <c r="H421" s="18">
        <f t="shared" si="137"/>
        <v>64890.400000000001</v>
      </c>
      <c r="I421" s="18">
        <f t="shared" si="137"/>
        <v>66924.600000000006</v>
      </c>
      <c r="J421" s="18">
        <f t="shared" si="137"/>
        <v>69411.899999999994</v>
      </c>
      <c r="K421" s="18">
        <f t="shared" si="137"/>
        <v>80351.399999999994</v>
      </c>
      <c r="L421" s="18">
        <f t="shared" si="137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127904.79999999999</v>
      </c>
      <c r="P421" s="18">
        <f>P427+P434</f>
        <v>135351</v>
      </c>
      <c r="Q421" s="18">
        <f>Q427+Q434</f>
        <v>142584</v>
      </c>
      <c r="R421" s="91"/>
      <c r="S421" s="91"/>
      <c r="T421" s="2"/>
      <c r="U421" s="2"/>
    </row>
    <row r="422" spans="1:52" ht="34.700000000000003" customHeight="1" x14ac:dyDescent="0.25">
      <c r="A422" s="106"/>
      <c r="B422" s="115"/>
      <c r="C422" s="40"/>
      <c r="D422" s="19" t="s">
        <v>17</v>
      </c>
      <c r="E422" s="20">
        <f t="shared" ref="E422:E432" si="138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25">
      <c r="A423" s="106"/>
      <c r="B423" s="115"/>
      <c r="C423" s="40"/>
      <c r="D423" s="19" t="s">
        <v>18</v>
      </c>
      <c r="E423" s="20">
        <f t="shared" si="138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25">
      <c r="A424" s="106"/>
      <c r="B424" s="115"/>
      <c r="C424" s="44"/>
      <c r="D424" s="19" t="s">
        <v>19</v>
      </c>
      <c r="E424" s="20">
        <f t="shared" si="138"/>
        <v>1072287.0999999999</v>
      </c>
      <c r="F424" s="18"/>
      <c r="G424" s="21">
        <f t="shared" ref="G424:Q425" si="139">G430+G437</f>
        <v>62723.8</v>
      </c>
      <c r="H424" s="21">
        <f t="shared" si="139"/>
        <v>64890.400000000001</v>
      </c>
      <c r="I424" s="21">
        <f t="shared" si="139"/>
        <v>66924.600000000006</v>
      </c>
      <c r="J424" s="21">
        <f t="shared" si="139"/>
        <v>69411.899999999994</v>
      </c>
      <c r="K424" s="21">
        <f t="shared" si="139"/>
        <v>80351.399999999994</v>
      </c>
      <c r="L424" s="21">
        <f t="shared" si="139"/>
        <v>97487</v>
      </c>
      <c r="M424" s="21">
        <f t="shared" si="139"/>
        <v>110843.1</v>
      </c>
      <c r="N424" s="21">
        <f t="shared" si="139"/>
        <v>113815.09999999999</v>
      </c>
      <c r="O424" s="21">
        <f t="shared" si="139"/>
        <v>127904.79999999999</v>
      </c>
      <c r="P424" s="21">
        <f t="shared" si="139"/>
        <v>135351</v>
      </c>
      <c r="Q424" s="21">
        <f t="shared" si="139"/>
        <v>142584</v>
      </c>
      <c r="R424" s="38"/>
      <c r="S424" s="38"/>
      <c r="T424" s="2"/>
      <c r="U424" s="2"/>
    </row>
    <row r="425" spans="1:52" ht="76.95" customHeight="1" x14ac:dyDescent="0.25">
      <c r="A425" s="106"/>
      <c r="B425" s="115"/>
      <c r="C425" s="44"/>
      <c r="D425" s="25" t="s">
        <v>20</v>
      </c>
      <c r="E425" s="26">
        <f t="shared" si="138"/>
        <v>38.599999999999994</v>
      </c>
      <c r="F425" s="43"/>
      <c r="G425" s="27">
        <f t="shared" si="139"/>
        <v>38.599999999999994</v>
      </c>
      <c r="H425" s="27">
        <f t="shared" si="139"/>
        <v>0</v>
      </c>
      <c r="I425" s="27">
        <f t="shared" si="139"/>
        <v>0</v>
      </c>
      <c r="J425" s="27">
        <f t="shared" si="139"/>
        <v>0</v>
      </c>
      <c r="K425" s="27">
        <f t="shared" si="139"/>
        <v>0</v>
      </c>
      <c r="L425" s="27">
        <f t="shared" si="139"/>
        <v>0</v>
      </c>
      <c r="M425" s="27">
        <f t="shared" si="139"/>
        <v>0</v>
      </c>
      <c r="N425" s="27">
        <f t="shared" si="139"/>
        <v>0</v>
      </c>
      <c r="O425" s="27">
        <f t="shared" si="139"/>
        <v>0</v>
      </c>
      <c r="P425" s="27">
        <f t="shared" si="139"/>
        <v>0</v>
      </c>
      <c r="Q425" s="27">
        <f t="shared" si="139"/>
        <v>0</v>
      </c>
      <c r="R425" s="38"/>
      <c r="S425" s="38"/>
      <c r="T425" s="2"/>
      <c r="U425" s="2"/>
    </row>
    <row r="426" spans="1:52" ht="28.5" customHeight="1" x14ac:dyDescent="0.25">
      <c r="A426" s="131"/>
      <c r="B426" s="149"/>
      <c r="C426" s="40"/>
      <c r="D426" s="19" t="s">
        <v>21</v>
      </c>
      <c r="E426" s="20">
        <f t="shared" si="138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25">
      <c r="A427" s="139" t="s">
        <v>105</v>
      </c>
      <c r="B427" s="177" t="s">
        <v>106</v>
      </c>
      <c r="C427" s="162" t="s">
        <v>80</v>
      </c>
      <c r="D427" s="19" t="s">
        <v>29</v>
      </c>
      <c r="E427" s="20">
        <f t="shared" si="138"/>
        <v>339790.7</v>
      </c>
      <c r="F427" s="21"/>
      <c r="G427" s="21">
        <f t="shared" ref="G427:L427" si="140">G430</f>
        <v>20233.3</v>
      </c>
      <c r="H427" s="21">
        <f t="shared" si="140"/>
        <v>20012.599999999999</v>
      </c>
      <c r="I427" s="21">
        <f t="shared" si="140"/>
        <v>20236</v>
      </c>
      <c r="J427" s="21">
        <f t="shared" si="140"/>
        <v>21467.200000000001</v>
      </c>
      <c r="K427" s="21">
        <f t="shared" si="140"/>
        <v>25212.6</v>
      </c>
      <c r="L427" s="21">
        <f t="shared" si="140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25">
      <c r="A428" s="106"/>
      <c r="B428" s="179"/>
      <c r="C428" s="180"/>
      <c r="D428" s="19" t="s">
        <v>17</v>
      </c>
      <c r="E428" s="20">
        <f t="shared" si="138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6"/>
      <c r="B429" s="179"/>
      <c r="C429" s="180"/>
      <c r="D429" s="19" t="s">
        <v>18</v>
      </c>
      <c r="E429" s="20">
        <f t="shared" si="138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5" customHeight="1" x14ac:dyDescent="0.25">
      <c r="A430" s="106"/>
      <c r="B430" s="118"/>
      <c r="C430" s="180"/>
      <c r="D430" s="19" t="s">
        <v>19</v>
      </c>
      <c r="E430" s="20">
        <f t="shared" si="138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" customHeight="1" x14ac:dyDescent="0.25">
      <c r="A431" s="106"/>
      <c r="B431" s="118"/>
      <c r="C431" s="180"/>
      <c r="D431" s="19" t="s">
        <v>20</v>
      </c>
      <c r="E431" s="20">
        <f t="shared" si="138"/>
        <v>1.3</v>
      </c>
      <c r="F431" s="21"/>
      <c r="G431" s="21">
        <v>1.3</v>
      </c>
      <c r="H431" s="21">
        <f t="shared" ref="H431:Q431" si="141">H438+H444</f>
        <v>0</v>
      </c>
      <c r="I431" s="21">
        <f t="shared" si="141"/>
        <v>0</v>
      </c>
      <c r="J431" s="21">
        <f t="shared" si="141"/>
        <v>0</v>
      </c>
      <c r="K431" s="21">
        <f t="shared" si="141"/>
        <v>0</v>
      </c>
      <c r="L431" s="21">
        <f t="shared" si="141"/>
        <v>0</v>
      </c>
      <c r="M431" s="21">
        <f t="shared" si="141"/>
        <v>0</v>
      </c>
      <c r="N431" s="21">
        <f t="shared" si="141"/>
        <v>0</v>
      </c>
      <c r="O431" s="21">
        <f t="shared" si="141"/>
        <v>0</v>
      </c>
      <c r="P431" s="21">
        <f t="shared" si="141"/>
        <v>0</v>
      </c>
      <c r="Q431" s="21">
        <f t="shared" si="141"/>
        <v>0</v>
      </c>
      <c r="R431" s="38"/>
      <c r="S431" s="38"/>
      <c r="T431" s="2"/>
      <c r="U431" s="2"/>
    </row>
    <row r="432" spans="1:52" ht="33.4" customHeight="1" x14ac:dyDescent="0.25">
      <c r="A432" s="136"/>
      <c r="B432" s="136"/>
      <c r="C432" s="181"/>
      <c r="D432" s="19" t="s">
        <v>21</v>
      </c>
      <c r="E432" s="20">
        <f t="shared" si="138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44" t="s">
        <v>108</v>
      </c>
      <c r="C433" s="119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1"/>
      <c r="S433" s="91"/>
      <c r="T433" s="2"/>
      <c r="U433" s="2"/>
    </row>
    <row r="434" spans="1:21" ht="26.2" customHeight="1" x14ac:dyDescent="0.25">
      <c r="A434" s="182" t="s">
        <v>109</v>
      </c>
      <c r="B434" s="184" t="s">
        <v>110</v>
      </c>
      <c r="C434" s="162" t="s">
        <v>75</v>
      </c>
      <c r="D434" s="19" t="s">
        <v>29</v>
      </c>
      <c r="E434" s="20">
        <f t="shared" ref="E434:E439" si="142">SUM(F434:Q434)</f>
        <v>732496.4</v>
      </c>
      <c r="F434" s="21"/>
      <c r="G434" s="21">
        <f t="shared" ref="G434:L434" si="143">G437</f>
        <v>42490.500000000007</v>
      </c>
      <c r="H434" s="21">
        <f t="shared" si="143"/>
        <v>44877.8</v>
      </c>
      <c r="I434" s="21">
        <f t="shared" si="143"/>
        <v>46688.6</v>
      </c>
      <c r="J434" s="21">
        <f t="shared" si="143"/>
        <v>47944.7</v>
      </c>
      <c r="K434" s="21">
        <f t="shared" si="143"/>
        <v>55138.8</v>
      </c>
      <c r="L434" s="21">
        <f t="shared" si="143"/>
        <v>67893.3</v>
      </c>
      <c r="M434" s="21">
        <f>M437</f>
        <v>74350.8</v>
      </c>
      <c r="N434" s="21">
        <f>N437</f>
        <v>75506.599999999991</v>
      </c>
      <c r="O434" s="21">
        <f>O437</f>
        <v>88138.9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183"/>
      <c r="B435" s="185"/>
      <c r="C435" s="186"/>
      <c r="D435" s="19" t="s">
        <v>17</v>
      </c>
      <c r="E435" s="20">
        <f t="shared" si="142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3.75" customHeight="1" x14ac:dyDescent="0.25">
      <c r="A436" s="183"/>
      <c r="B436" s="185"/>
      <c r="C436" s="186"/>
      <c r="D436" s="19" t="s">
        <v>18</v>
      </c>
      <c r="E436" s="20">
        <f t="shared" si="142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23.9" customHeight="1" x14ac:dyDescent="0.25">
      <c r="A437" s="183"/>
      <c r="B437" s="185"/>
      <c r="C437" s="186"/>
      <c r="D437" s="19" t="s">
        <v>19</v>
      </c>
      <c r="E437" s="20">
        <f t="shared" si="142"/>
        <v>732496.4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v>88138.9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900000000000006" customHeight="1" x14ac:dyDescent="0.25">
      <c r="A438" s="76"/>
      <c r="B438" s="121"/>
      <c r="C438" s="186"/>
      <c r="D438" s="19" t="s">
        <v>20</v>
      </c>
      <c r="E438" s="20">
        <f t="shared" si="142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25">
      <c r="A439" s="67"/>
      <c r="B439" s="136"/>
      <c r="C439" s="187"/>
      <c r="D439" s="19" t="s">
        <v>21</v>
      </c>
      <c r="E439" s="20">
        <f t="shared" si="142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5" hidden="1" customHeight="1" x14ac:dyDescent="0.25">
      <c r="A440" s="111" t="s">
        <v>111</v>
      </c>
      <c r="B440" s="188" t="s">
        <v>112</v>
      </c>
      <c r="C440" s="156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44">G443</f>
        <v>0</v>
      </c>
      <c r="H440" s="21">
        <f t="shared" si="144"/>
        <v>0</v>
      </c>
      <c r="I440" s="21">
        <f t="shared" si="144"/>
        <v>0</v>
      </c>
      <c r="J440" s="21">
        <f t="shared" si="144"/>
        <v>0</v>
      </c>
      <c r="K440" s="21">
        <f t="shared" si="144"/>
        <v>0</v>
      </c>
      <c r="L440" s="21">
        <f t="shared" si="144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11"/>
      <c r="B441" s="185"/>
      <c r="C441" s="189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.05" hidden="1" customHeight="1" x14ac:dyDescent="0.25">
      <c r="A442" s="111"/>
      <c r="B442" s="185"/>
      <c r="C442" s="189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2"/>
      <c r="B443" s="185"/>
      <c r="C443" s="189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8" hidden="1" customHeight="1" x14ac:dyDescent="0.25">
      <c r="A444" s="150"/>
      <c r="B444" s="142"/>
      <c r="C444" s="190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5"/>
      <c r="D445" s="16" t="s">
        <v>4</v>
      </c>
      <c r="E445" s="17">
        <f>SUM(E446:E448)</f>
        <v>0</v>
      </c>
      <c r="F445" s="18"/>
      <c r="G445" s="18">
        <f t="shared" ref="G445:M445" si="145">G446</f>
        <v>0</v>
      </c>
      <c r="H445" s="18">
        <f t="shared" si="145"/>
        <v>0</v>
      </c>
      <c r="I445" s="18">
        <f t="shared" si="145"/>
        <v>0</v>
      </c>
      <c r="J445" s="18">
        <f t="shared" si="145"/>
        <v>0</v>
      </c>
      <c r="K445" s="18">
        <f t="shared" si="145"/>
        <v>0</v>
      </c>
      <c r="L445" s="18">
        <f t="shared" si="145"/>
        <v>0</v>
      </c>
      <c r="M445" s="18">
        <f t="shared" si="145"/>
        <v>0</v>
      </c>
      <c r="N445" s="18"/>
      <c r="O445" s="18"/>
      <c r="P445" s="18"/>
      <c r="Q445" s="18"/>
      <c r="R445" s="91"/>
      <c r="S445" s="91"/>
      <c r="T445" s="2"/>
      <c r="U445" s="2"/>
    </row>
    <row r="446" spans="1:21" ht="15.05" hidden="1" customHeight="1" x14ac:dyDescent="0.25">
      <c r="A446" s="165" t="s">
        <v>116</v>
      </c>
      <c r="B446" s="159" t="s">
        <v>110</v>
      </c>
      <c r="C446" s="125"/>
      <c r="D446" s="19" t="s">
        <v>29</v>
      </c>
      <c r="E446" s="20">
        <f>SUM(F446:L446)</f>
        <v>0</v>
      </c>
      <c r="F446" s="21"/>
      <c r="G446" s="21">
        <f t="shared" ref="G446:L446" si="146">G449</f>
        <v>0</v>
      </c>
      <c r="H446" s="21">
        <f t="shared" si="146"/>
        <v>0</v>
      </c>
      <c r="I446" s="21">
        <f t="shared" si="146"/>
        <v>0</v>
      </c>
      <c r="J446" s="21">
        <f t="shared" si="146"/>
        <v>0</v>
      </c>
      <c r="K446" s="21">
        <f t="shared" si="146"/>
        <v>0</v>
      </c>
      <c r="L446" s="21">
        <f t="shared" si="146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" hidden="1" customHeight="1" x14ac:dyDescent="0.25">
      <c r="A447" s="166"/>
      <c r="B447" s="168"/>
      <c r="C447" s="125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" hidden="1" customHeight="1" x14ac:dyDescent="0.25">
      <c r="A448" s="166"/>
      <c r="B448" s="168"/>
      <c r="C448" s="125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166"/>
      <c r="B449" s="168"/>
      <c r="C449" s="125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49999999999997" hidden="1" customHeight="1" x14ac:dyDescent="0.25">
      <c r="A450" s="166"/>
      <c r="B450" s="168"/>
      <c r="C450" s="125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167"/>
      <c r="B451" s="168"/>
      <c r="C451" s="125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25">
      <c r="A452" s="169" t="s">
        <v>117</v>
      </c>
      <c r="B452" s="171" t="s">
        <v>118</v>
      </c>
      <c r="C452" s="32"/>
      <c r="D452" s="16" t="s">
        <v>4</v>
      </c>
      <c r="E452" s="17">
        <f>SUM(G452:Q452)</f>
        <v>42312.800000000003</v>
      </c>
      <c r="F452" s="18"/>
      <c r="G452" s="18">
        <f t="shared" ref="G452:L452" si="147">G457+G462</f>
        <v>0</v>
      </c>
      <c r="H452" s="18">
        <f t="shared" si="147"/>
        <v>2336.3000000000002</v>
      </c>
      <c r="I452" s="18">
        <f t="shared" si="147"/>
        <v>1635.2999999999997</v>
      </c>
      <c r="J452" s="18">
        <f t="shared" si="147"/>
        <v>2000.6</v>
      </c>
      <c r="K452" s="18">
        <f t="shared" si="147"/>
        <v>2490.6999999999998</v>
      </c>
      <c r="L452" s="18">
        <f t="shared" si="147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6923.3</v>
      </c>
      <c r="P452" s="18">
        <f>P457+P462+P467</f>
        <v>7129.9</v>
      </c>
      <c r="Q452" s="18">
        <f>Q457+Q462+Q467</f>
        <v>7109.8</v>
      </c>
      <c r="R452" s="91"/>
      <c r="S452" s="91"/>
      <c r="T452" s="2"/>
      <c r="U452" s="2"/>
    </row>
    <row r="453" spans="1:52" ht="39.950000000000003" customHeight="1" x14ac:dyDescent="0.25">
      <c r="A453" s="155"/>
      <c r="B453" s="172"/>
      <c r="C453" s="123"/>
      <c r="D453" s="19" t="s">
        <v>17</v>
      </c>
      <c r="E453" s="20">
        <f t="shared" ref="E453:E466" si="148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155"/>
      <c r="B454" s="172"/>
      <c r="C454" s="122"/>
      <c r="D454" s="25" t="s">
        <v>18</v>
      </c>
      <c r="E454" s="20">
        <f t="shared" si="148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5" customHeight="1" x14ac:dyDescent="0.25">
      <c r="A455" s="170"/>
      <c r="B455" s="173"/>
      <c r="C455" s="123"/>
      <c r="D455" s="19" t="s">
        <v>19</v>
      </c>
      <c r="E455" s="20">
        <f t="shared" si="148"/>
        <v>42312.800000000003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6923.3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49"/>
      <c r="C456" s="123"/>
      <c r="D456" s="25" t="s">
        <v>21</v>
      </c>
      <c r="E456" s="26">
        <f t="shared" si="148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25">
      <c r="A457" s="174" t="s">
        <v>119</v>
      </c>
      <c r="B457" s="177" t="s">
        <v>169</v>
      </c>
      <c r="C457" s="156" t="s">
        <v>75</v>
      </c>
      <c r="D457" s="19" t="s">
        <v>29</v>
      </c>
      <c r="E457" s="20">
        <f t="shared" si="148"/>
        <v>10820</v>
      </c>
      <c r="F457" s="21"/>
      <c r="G457" s="21">
        <v>0</v>
      </c>
      <c r="H457" s="21">
        <f t="shared" ref="H457:Q457" si="149">SUM(H458:H460)</f>
        <v>641.20000000000005</v>
      </c>
      <c r="I457" s="21">
        <f t="shared" si="149"/>
        <v>540.5</v>
      </c>
      <c r="J457" s="21">
        <f t="shared" si="149"/>
        <v>525.5</v>
      </c>
      <c r="K457" s="21">
        <f t="shared" si="149"/>
        <v>845.4</v>
      </c>
      <c r="L457" s="21">
        <f t="shared" si="149"/>
        <v>1157.9999999999998</v>
      </c>
      <c r="M457" s="21">
        <f t="shared" si="149"/>
        <v>1002.6</v>
      </c>
      <c r="N457" s="21">
        <f t="shared" si="149"/>
        <v>1224.7999999999997</v>
      </c>
      <c r="O457" s="21">
        <f t="shared" si="149"/>
        <v>1496.3</v>
      </c>
      <c r="P457" s="21">
        <f t="shared" si="149"/>
        <v>1702.9</v>
      </c>
      <c r="Q457" s="21">
        <f t="shared" si="149"/>
        <v>1682.8</v>
      </c>
      <c r="R457" s="38"/>
      <c r="S457" s="38"/>
      <c r="T457" s="2"/>
      <c r="U457" s="2"/>
    </row>
    <row r="458" spans="1:52" ht="35.700000000000003" customHeight="1" x14ac:dyDescent="0.25">
      <c r="A458" s="175"/>
      <c r="B458" s="178"/>
      <c r="C458" s="157"/>
      <c r="D458" s="19" t="s">
        <v>17</v>
      </c>
      <c r="E458" s="20">
        <f t="shared" si="148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5" customHeight="1" x14ac:dyDescent="0.25">
      <c r="A459" s="175"/>
      <c r="B459" s="71"/>
      <c r="C459" s="157"/>
      <c r="D459" s="19" t="s">
        <v>18</v>
      </c>
      <c r="E459" s="20">
        <f t="shared" si="148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" customHeight="1" x14ac:dyDescent="0.25">
      <c r="A460" s="175"/>
      <c r="B460" s="71"/>
      <c r="C460" s="157"/>
      <c r="D460" s="19" t="s">
        <v>19</v>
      </c>
      <c r="E460" s="20">
        <f t="shared" si="148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25">
      <c r="A461" s="176"/>
      <c r="B461" s="72"/>
      <c r="C461" s="158"/>
      <c r="D461" s="19" t="s">
        <v>21</v>
      </c>
      <c r="E461" s="20">
        <f t="shared" si="148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25">
      <c r="A462" s="117" t="s">
        <v>120</v>
      </c>
      <c r="B462" s="159" t="s">
        <v>121</v>
      </c>
      <c r="C462" s="162" t="s">
        <v>75</v>
      </c>
      <c r="D462" s="19" t="s">
        <v>29</v>
      </c>
      <c r="E462" s="20">
        <f t="shared" si="148"/>
        <v>19970.599999999999</v>
      </c>
      <c r="F462" s="21">
        <f t="shared" ref="F462:L462" si="150">SUM(F463:F465)</f>
        <v>0</v>
      </c>
      <c r="G462" s="21">
        <f t="shared" si="150"/>
        <v>0</v>
      </c>
      <c r="H462" s="21">
        <f t="shared" si="150"/>
        <v>1695.1</v>
      </c>
      <c r="I462" s="21">
        <f t="shared" si="150"/>
        <v>1094.7999999999997</v>
      </c>
      <c r="J462" s="21">
        <f t="shared" si="150"/>
        <v>1475.1</v>
      </c>
      <c r="K462" s="21">
        <f t="shared" si="150"/>
        <v>1645.3</v>
      </c>
      <c r="L462" s="21">
        <f t="shared" si="150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2627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25">
      <c r="A463" s="137"/>
      <c r="B463" s="160"/>
      <c r="C463" s="163"/>
      <c r="D463" s="19" t="s">
        <v>17</v>
      </c>
      <c r="E463" s="20">
        <f t="shared" si="148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5" customHeight="1" x14ac:dyDescent="0.25">
      <c r="A464" s="137"/>
      <c r="B464" s="160"/>
      <c r="C464" s="163"/>
      <c r="D464" s="19" t="s">
        <v>18</v>
      </c>
      <c r="E464" s="20">
        <f t="shared" si="148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21" ht="29.45" customHeight="1" x14ac:dyDescent="0.25">
      <c r="A465" s="137"/>
      <c r="B465" s="160"/>
      <c r="C465" s="163"/>
      <c r="D465" s="19" t="s">
        <v>19</v>
      </c>
      <c r="E465" s="20">
        <f t="shared" si="148"/>
        <v>19970.599999999999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v>2627</v>
      </c>
      <c r="P465" s="21">
        <v>2627</v>
      </c>
      <c r="Q465" s="21">
        <v>2627</v>
      </c>
      <c r="R465" s="38"/>
      <c r="S465" s="38"/>
      <c r="T465" s="2"/>
      <c r="U465" s="2"/>
    </row>
    <row r="466" spans="1:21" ht="30.45" customHeight="1" x14ac:dyDescent="0.25">
      <c r="A466" s="138"/>
      <c r="B466" s="161"/>
      <c r="C466" s="164"/>
      <c r="D466" s="19" t="s">
        <v>21</v>
      </c>
      <c r="E466" s="20">
        <f t="shared" si="148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21" ht="34.700000000000003" customHeight="1" x14ac:dyDescent="0.25">
      <c r="A467" s="120" t="s">
        <v>193</v>
      </c>
      <c r="B467" s="159" t="s">
        <v>203</v>
      </c>
      <c r="C467" s="162" t="s">
        <v>75</v>
      </c>
      <c r="D467" s="19" t="s">
        <v>29</v>
      </c>
      <c r="E467" s="20">
        <f>SUM(F467:Q467)</f>
        <v>11522.2</v>
      </c>
      <c r="F467" s="21">
        <f t="shared" ref="F467:L467" si="151">SUM(F468:F470)</f>
        <v>0</v>
      </c>
      <c r="G467" s="21">
        <f t="shared" si="151"/>
        <v>0</v>
      </c>
      <c r="H467" s="21">
        <f t="shared" si="151"/>
        <v>0</v>
      </c>
      <c r="I467" s="21">
        <f t="shared" si="151"/>
        <v>0</v>
      </c>
      <c r="J467" s="21">
        <f t="shared" si="151"/>
        <v>0</v>
      </c>
      <c r="K467" s="21">
        <f t="shared" si="151"/>
        <v>0</v>
      </c>
      <c r="L467" s="21">
        <f t="shared" si="151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21" ht="34.700000000000003" customHeight="1" x14ac:dyDescent="0.25">
      <c r="A468" s="46"/>
      <c r="B468" s="160"/>
      <c r="C468" s="163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21" ht="51.75" customHeight="1" x14ac:dyDescent="0.25">
      <c r="A469" s="46"/>
      <c r="B469" s="160"/>
      <c r="C469" s="163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21" ht="34.700000000000003" customHeight="1" x14ac:dyDescent="0.25">
      <c r="A470" s="46"/>
      <c r="B470" s="160"/>
      <c r="C470" s="163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21" ht="46.15" customHeight="1" x14ac:dyDescent="0.25">
      <c r="A471" s="48"/>
      <c r="B471" s="161"/>
      <c r="C471" s="164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21" ht="10.15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21" ht="9.1999999999999993" hidden="1" customHeight="1" x14ac:dyDescent="0.25"/>
    <row r="474" spans="1:21" ht="33.75" customHeight="1" x14ac:dyDescent="0.3">
      <c r="A474" s="152" t="s">
        <v>219</v>
      </c>
      <c r="B474" s="153"/>
      <c r="C474" s="153"/>
      <c r="D474" s="153"/>
      <c r="E474" s="153"/>
      <c r="F474" s="153"/>
      <c r="G474" s="153"/>
      <c r="H474" s="153"/>
      <c r="I474" s="153"/>
      <c r="J474" s="153"/>
      <c r="K474" s="153"/>
      <c r="L474" s="153"/>
      <c r="M474" s="153"/>
      <c r="N474" s="153"/>
      <c r="O474" s="153"/>
      <c r="P474" s="153"/>
      <c r="Q474" s="153"/>
      <c r="R474" s="104"/>
      <c r="S474" s="104"/>
    </row>
    <row r="475" spans="1:21" ht="33.75" customHeight="1" x14ac:dyDescent="0.3">
      <c r="A475" s="152" t="s">
        <v>220</v>
      </c>
      <c r="B475" s="153"/>
      <c r="C475" s="153"/>
      <c r="D475" s="153"/>
      <c r="E475" s="153"/>
      <c r="F475" s="153"/>
      <c r="G475" s="153"/>
      <c r="H475" s="153"/>
      <c r="I475" s="153"/>
      <c r="J475" s="153"/>
      <c r="K475" s="153"/>
      <c r="L475" s="153"/>
      <c r="M475" s="153"/>
      <c r="N475" s="153"/>
      <c r="O475" s="153"/>
      <c r="P475" s="153"/>
      <c r="Q475" s="153"/>
      <c r="R475" s="104"/>
      <c r="S475" s="104"/>
    </row>
    <row r="476" spans="1:21" ht="33.4" customHeight="1" x14ac:dyDescent="0.3">
      <c r="A476" s="152" t="s">
        <v>221</v>
      </c>
      <c r="B476" s="153"/>
      <c r="C476" s="153"/>
      <c r="D476" s="153"/>
      <c r="E476" s="153"/>
      <c r="F476" s="153"/>
      <c r="G476" s="153"/>
      <c r="H476" s="153"/>
      <c r="I476" s="153"/>
      <c r="J476" s="153"/>
      <c r="K476" s="153"/>
      <c r="L476" s="153"/>
      <c r="M476" s="153"/>
      <c r="N476" s="153"/>
      <c r="O476" s="153"/>
      <c r="P476" s="153"/>
      <c r="Q476" s="153"/>
      <c r="R476" s="104"/>
      <c r="S476" s="104"/>
    </row>
  </sheetData>
  <mergeCells count="189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A109:A113"/>
    <mergeCell ref="B79:B81"/>
    <mergeCell ref="C79:C83"/>
    <mergeCell ref="A81:A83"/>
    <mergeCell ref="B84:B88"/>
    <mergeCell ref="C84:C88"/>
    <mergeCell ref="B89:B93"/>
    <mergeCell ref="C89:C93"/>
    <mergeCell ref="B109:B112"/>
    <mergeCell ref="B104:B108"/>
    <mergeCell ref="B53:B57"/>
    <mergeCell ref="C53:C57"/>
    <mergeCell ref="A58:A62"/>
    <mergeCell ref="B58:B62"/>
    <mergeCell ref="C58:C62"/>
    <mergeCell ref="B175:B181"/>
    <mergeCell ref="A130:A134"/>
    <mergeCell ref="B130:B134"/>
    <mergeCell ref="A135:A137"/>
    <mergeCell ref="B135:B137"/>
    <mergeCell ref="B140:B142"/>
    <mergeCell ref="A115:A119"/>
    <mergeCell ref="B115:B119"/>
    <mergeCell ref="A120:A124"/>
    <mergeCell ref="B120:B124"/>
    <mergeCell ref="A125:A126"/>
    <mergeCell ref="B125:B129"/>
    <mergeCell ref="B155:B159"/>
    <mergeCell ref="B160:B164"/>
    <mergeCell ref="B150:B154"/>
    <mergeCell ref="A175:A181"/>
    <mergeCell ref="A99:A103"/>
    <mergeCell ref="B99:B103"/>
    <mergeCell ref="A104:A106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B306:B309"/>
    <mergeCell ref="A281:A285"/>
    <mergeCell ref="B281:B284"/>
    <mergeCell ref="A286:A290"/>
    <mergeCell ref="B286:B289"/>
    <mergeCell ref="A291:A295"/>
    <mergeCell ref="B291:B295"/>
    <mergeCell ref="C370:C374"/>
    <mergeCell ref="B360:B363"/>
    <mergeCell ref="B345:B349"/>
    <mergeCell ref="C345:C349"/>
    <mergeCell ref="A350:A352"/>
    <mergeCell ref="B350:B352"/>
    <mergeCell ref="B355:B359"/>
    <mergeCell ref="C355:C359"/>
    <mergeCell ref="A311:A317"/>
    <mergeCell ref="B311:B317"/>
    <mergeCell ref="A318:A319"/>
    <mergeCell ref="B318:B319"/>
    <mergeCell ref="A325:A326"/>
    <mergeCell ref="B325:B326"/>
    <mergeCell ref="B335:B337"/>
    <mergeCell ref="B370:B373"/>
    <mergeCell ref="A410:A414"/>
    <mergeCell ref="B410:B414"/>
    <mergeCell ref="C410:C414"/>
    <mergeCell ref="C415:C420"/>
    <mergeCell ref="B330:B333"/>
    <mergeCell ref="A340:A344"/>
    <mergeCell ref="B340:B344"/>
    <mergeCell ref="A390:A394"/>
    <mergeCell ref="B390:B394"/>
    <mergeCell ref="C390:C394"/>
    <mergeCell ref="A395:A399"/>
    <mergeCell ref="B395:B399"/>
    <mergeCell ref="B400:B404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05:A408"/>
    <mergeCell ref="B405:B408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2023-01-25T09:50:32Z</cp:lastPrinted>
  <dcterms:created xsi:type="dcterms:W3CDTF">2018-03-29T02:25:17Z</dcterms:created>
  <dcterms:modified xsi:type="dcterms:W3CDTF">2023-02-03T01:14:01Z</dcterms:modified>
</cp:coreProperties>
</file>