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8" windowWidth="18516" windowHeight="11016"/>
  </bookViews>
  <sheets>
    <sheet name="Приложение  2 Финансирование" sheetId="1" r:id="rId1"/>
  </sheets>
  <definedNames>
    <definedName name="_xlnm.Print_Area" localSheetId="0">'Приложение  2 Финансирование'!$A$1:$O$100</definedName>
  </definedNames>
  <calcPr calcId="145621"/>
</workbook>
</file>

<file path=xl/calcChain.xml><?xml version="1.0" encoding="utf-8"?>
<calcChain xmlns="http://schemas.openxmlformats.org/spreadsheetml/2006/main">
  <c r="L41" i="1" l="1"/>
  <c r="L18" i="1" l="1"/>
  <c r="L28" i="1" l="1"/>
  <c r="L68" i="1" l="1"/>
  <c r="L79" i="1"/>
  <c r="L37" i="1" l="1"/>
  <c r="L44" i="1" l="1"/>
  <c r="L47" i="1"/>
  <c r="L65" i="1" l="1"/>
  <c r="O62" i="1" l="1"/>
  <c r="N62" i="1" l="1"/>
  <c r="M62" i="1"/>
  <c r="O22" i="1" l="1"/>
  <c r="N71" i="1" l="1"/>
  <c r="N65" i="1"/>
  <c r="N44" i="1"/>
  <c r="L84" i="1" l="1"/>
  <c r="L27" i="1"/>
  <c r="L74" i="1" l="1"/>
  <c r="L76" i="1"/>
  <c r="L71" i="1"/>
  <c r="L40" i="1" l="1"/>
  <c r="L42" i="1" l="1"/>
  <c r="L54" i="1"/>
  <c r="D58" i="1"/>
  <c r="D57" i="1"/>
  <c r="D56" i="1"/>
  <c r="D55" i="1"/>
  <c r="O54" i="1"/>
  <c r="N54" i="1"/>
  <c r="M54" i="1"/>
  <c r="K54" i="1"/>
  <c r="J54" i="1"/>
  <c r="I54" i="1"/>
  <c r="H54" i="1"/>
  <c r="G54" i="1"/>
  <c r="F54" i="1"/>
  <c r="E54" i="1"/>
  <c r="D54" i="1" l="1"/>
  <c r="L62" i="1" l="1"/>
  <c r="E49" i="1" l="1"/>
  <c r="F49" i="1"/>
  <c r="G49" i="1"/>
  <c r="H49" i="1"/>
  <c r="I49" i="1"/>
  <c r="J49" i="1"/>
  <c r="K49" i="1"/>
  <c r="L49" i="1"/>
  <c r="M49" i="1"/>
  <c r="N49" i="1"/>
  <c r="O49" i="1"/>
  <c r="D53" i="1"/>
  <c r="D52" i="1"/>
  <c r="D51" i="1"/>
  <c r="D50" i="1"/>
  <c r="D49" i="1" l="1"/>
  <c r="K47" i="1" l="1"/>
  <c r="K68" i="1"/>
  <c r="K37" i="1" l="1"/>
  <c r="K27" i="1"/>
  <c r="K79" i="1" l="1"/>
  <c r="K84" i="1" l="1"/>
  <c r="O42" i="1" l="1"/>
  <c r="N81" i="1" l="1"/>
  <c r="M81" i="1"/>
  <c r="M76" i="1"/>
  <c r="D100" i="1" l="1"/>
  <c r="D99" i="1"/>
  <c r="D98" i="1"/>
  <c r="D97" i="1"/>
  <c r="O96" i="1"/>
  <c r="N96" i="1"/>
  <c r="M96" i="1"/>
  <c r="L96" i="1"/>
  <c r="K96" i="1"/>
  <c r="O95" i="1"/>
  <c r="N95" i="1"/>
  <c r="M95" i="1"/>
  <c r="L95" i="1"/>
  <c r="K95" i="1"/>
  <c r="J95" i="1"/>
  <c r="I95" i="1"/>
  <c r="H95" i="1"/>
  <c r="G95" i="1"/>
  <c r="F95" i="1"/>
  <c r="E95" i="1"/>
  <c r="O94" i="1"/>
  <c r="N94" i="1"/>
  <c r="M94" i="1"/>
  <c r="L94" i="1"/>
  <c r="K94" i="1"/>
  <c r="J94" i="1"/>
  <c r="I94" i="1"/>
  <c r="H94" i="1"/>
  <c r="G94" i="1"/>
  <c r="F94" i="1"/>
  <c r="E94" i="1"/>
  <c r="O93" i="1"/>
  <c r="N93" i="1"/>
  <c r="M93" i="1"/>
  <c r="L93" i="1"/>
  <c r="K93" i="1"/>
  <c r="J93" i="1"/>
  <c r="I93" i="1"/>
  <c r="H93" i="1"/>
  <c r="G93" i="1"/>
  <c r="F93" i="1"/>
  <c r="E93" i="1"/>
  <c r="O92" i="1"/>
  <c r="N92" i="1"/>
  <c r="M92" i="1"/>
  <c r="L92" i="1"/>
  <c r="K92" i="1"/>
  <c r="K91" i="1" s="1"/>
  <c r="J92" i="1"/>
  <c r="I92" i="1"/>
  <c r="H92" i="1"/>
  <c r="G92" i="1"/>
  <c r="F92" i="1"/>
  <c r="E92" i="1"/>
  <c r="G91" i="1"/>
  <c r="D90" i="1"/>
  <c r="D89" i="1"/>
  <c r="D88" i="1"/>
  <c r="D87" i="1"/>
  <c r="G86" i="1"/>
  <c r="D86" i="1" s="1"/>
  <c r="D85" i="1"/>
  <c r="D84" i="1"/>
  <c r="D83" i="1"/>
  <c r="D82" i="1"/>
  <c r="O81" i="1"/>
  <c r="L81" i="1"/>
  <c r="K81" i="1"/>
  <c r="J81" i="1"/>
  <c r="I81" i="1"/>
  <c r="D80" i="1"/>
  <c r="J79" i="1"/>
  <c r="D79" i="1" s="1"/>
  <c r="D78" i="1"/>
  <c r="D77" i="1"/>
  <c r="O76" i="1"/>
  <c r="N76" i="1"/>
  <c r="K76" i="1"/>
  <c r="I76" i="1"/>
  <c r="H76" i="1"/>
  <c r="E76" i="1"/>
  <c r="D75" i="1"/>
  <c r="D74" i="1"/>
  <c r="D73" i="1"/>
  <c r="D72" i="1"/>
  <c r="O71" i="1"/>
  <c r="M71" i="1"/>
  <c r="K71" i="1"/>
  <c r="J71" i="1"/>
  <c r="I71" i="1"/>
  <c r="D70" i="1"/>
  <c r="D69" i="1"/>
  <c r="D68" i="1"/>
  <c r="D67" i="1"/>
  <c r="D66" i="1"/>
  <c r="O65" i="1"/>
  <c r="M65" i="1"/>
  <c r="K65" i="1"/>
  <c r="J65" i="1"/>
  <c r="I65" i="1"/>
  <c r="O64" i="1"/>
  <c r="N64" i="1"/>
  <c r="M64" i="1"/>
  <c r="L64" i="1"/>
  <c r="K64" i="1"/>
  <c r="J64" i="1"/>
  <c r="I64" i="1"/>
  <c r="H64" i="1"/>
  <c r="G64" i="1"/>
  <c r="F64" i="1"/>
  <c r="E64" i="1"/>
  <c r="O63" i="1"/>
  <c r="N63" i="1"/>
  <c r="M63" i="1"/>
  <c r="L63" i="1"/>
  <c r="L17" i="1" s="1"/>
  <c r="K63" i="1"/>
  <c r="J63" i="1"/>
  <c r="I63" i="1"/>
  <c r="I17" i="1" s="1"/>
  <c r="H63" i="1"/>
  <c r="H17" i="1" s="1"/>
  <c r="G63" i="1"/>
  <c r="F63" i="1"/>
  <c r="E63" i="1"/>
  <c r="E17" i="1" s="1"/>
  <c r="K62" i="1"/>
  <c r="I62" i="1"/>
  <c r="H62" i="1"/>
  <c r="G62" i="1"/>
  <c r="F62" i="1"/>
  <c r="E62" i="1"/>
  <c r="O61" i="1"/>
  <c r="N61" i="1"/>
  <c r="M61" i="1"/>
  <c r="L61" i="1"/>
  <c r="K61" i="1"/>
  <c r="J61" i="1"/>
  <c r="I61" i="1"/>
  <c r="H61" i="1"/>
  <c r="G61" i="1"/>
  <c r="F61" i="1"/>
  <c r="E61" i="1"/>
  <c r="O60" i="1"/>
  <c r="N60" i="1"/>
  <c r="M60" i="1"/>
  <c r="L60" i="1"/>
  <c r="K60" i="1"/>
  <c r="J60" i="1"/>
  <c r="I60" i="1"/>
  <c r="H60" i="1"/>
  <c r="G60" i="1"/>
  <c r="F60" i="1"/>
  <c r="E60" i="1"/>
  <c r="D48" i="1"/>
  <c r="D47" i="1"/>
  <c r="D46" i="1"/>
  <c r="D45" i="1"/>
  <c r="O44" i="1"/>
  <c r="M44" i="1"/>
  <c r="K44" i="1"/>
  <c r="J44" i="1"/>
  <c r="I44" i="1"/>
  <c r="H44" i="1"/>
  <c r="O43" i="1"/>
  <c r="N43" i="1"/>
  <c r="M43" i="1"/>
  <c r="L43" i="1"/>
  <c r="K43" i="1"/>
  <c r="J43" i="1"/>
  <c r="I43" i="1"/>
  <c r="H43" i="1"/>
  <c r="G43" i="1"/>
  <c r="F43" i="1"/>
  <c r="E43" i="1"/>
  <c r="N42" i="1"/>
  <c r="M42" i="1"/>
  <c r="K42" i="1"/>
  <c r="J42" i="1"/>
  <c r="I42" i="1"/>
  <c r="H42" i="1"/>
  <c r="G42" i="1"/>
  <c r="F42" i="1"/>
  <c r="E42" i="1"/>
  <c r="O41" i="1"/>
  <c r="N41" i="1"/>
  <c r="M41" i="1"/>
  <c r="K41" i="1"/>
  <c r="J41" i="1"/>
  <c r="I41" i="1"/>
  <c r="H41" i="1"/>
  <c r="G41" i="1"/>
  <c r="F41" i="1"/>
  <c r="E41" i="1"/>
  <c r="O40" i="1"/>
  <c r="N40" i="1"/>
  <c r="M40" i="1"/>
  <c r="K40" i="1"/>
  <c r="J40" i="1"/>
  <c r="I40" i="1"/>
  <c r="H40" i="1"/>
  <c r="G40" i="1"/>
  <c r="F40" i="1"/>
  <c r="E40" i="1"/>
  <c r="D36" i="1"/>
  <c r="D35" i="1"/>
  <c r="O34" i="1"/>
  <c r="N34" i="1"/>
  <c r="M34" i="1"/>
  <c r="L34" i="1"/>
  <c r="K34" i="1"/>
  <c r="J34" i="1"/>
  <c r="I34" i="1"/>
  <c r="H34" i="1"/>
  <c r="G34" i="1"/>
  <c r="F34" i="1"/>
  <c r="E34" i="1"/>
  <c r="D31" i="1"/>
  <c r="D30" i="1"/>
  <c r="O29" i="1"/>
  <c r="N29" i="1"/>
  <c r="M29" i="1"/>
  <c r="L29" i="1"/>
  <c r="K29" i="1"/>
  <c r="J29" i="1"/>
  <c r="I29" i="1"/>
  <c r="H29" i="1"/>
  <c r="G29" i="1"/>
  <c r="F29" i="1"/>
  <c r="E29" i="1"/>
  <c r="D28" i="1"/>
  <c r="D27" i="1"/>
  <c r="D26" i="1"/>
  <c r="D25" i="1"/>
  <c r="O24" i="1"/>
  <c r="N24" i="1"/>
  <c r="M24" i="1"/>
  <c r="L24" i="1"/>
  <c r="K24" i="1"/>
  <c r="J24" i="1"/>
  <c r="I24" i="1"/>
  <c r="H24" i="1"/>
  <c r="G24" i="1"/>
  <c r="O23" i="1"/>
  <c r="N23" i="1"/>
  <c r="M23" i="1"/>
  <c r="L23" i="1"/>
  <c r="K23" i="1"/>
  <c r="J23" i="1"/>
  <c r="I23" i="1"/>
  <c r="H23" i="1"/>
  <c r="G23" i="1"/>
  <c r="F23" i="1"/>
  <c r="E23" i="1"/>
  <c r="N22" i="1"/>
  <c r="M22" i="1"/>
  <c r="L22" i="1"/>
  <c r="K22" i="1"/>
  <c r="J22" i="1"/>
  <c r="I22" i="1"/>
  <c r="H22" i="1"/>
  <c r="G22" i="1"/>
  <c r="F22" i="1"/>
  <c r="E22" i="1"/>
  <c r="O21" i="1"/>
  <c r="N21" i="1"/>
  <c r="M21" i="1"/>
  <c r="L21" i="1"/>
  <c r="L15" i="1" s="1"/>
  <c r="K21" i="1"/>
  <c r="J21" i="1"/>
  <c r="I21" i="1"/>
  <c r="H21" i="1"/>
  <c r="G21" i="1"/>
  <c r="F21" i="1"/>
  <c r="E21" i="1"/>
  <c r="O20" i="1"/>
  <c r="N20" i="1"/>
  <c r="M20" i="1"/>
  <c r="L20" i="1"/>
  <c r="K20" i="1"/>
  <c r="J20" i="1"/>
  <c r="I20" i="1"/>
  <c r="H20" i="1"/>
  <c r="G20" i="1"/>
  <c r="F20" i="1"/>
  <c r="E20" i="1"/>
  <c r="O17" i="1"/>
  <c r="N17" i="1"/>
  <c r="M17" i="1"/>
  <c r="K17" i="1"/>
  <c r="J17" i="1"/>
  <c r="G17" i="1"/>
  <c r="F17" i="1"/>
  <c r="N59" i="1" l="1"/>
  <c r="M16" i="1"/>
  <c r="O39" i="1"/>
  <c r="M91" i="1"/>
  <c r="D94" i="1"/>
  <c r="N91" i="1"/>
  <c r="K18" i="1"/>
  <c r="D93" i="1"/>
  <c r="O91" i="1"/>
  <c r="O14" i="1"/>
  <c r="J19" i="1"/>
  <c r="F59" i="1"/>
  <c r="K15" i="1"/>
  <c r="I18" i="1"/>
  <c r="L16" i="1"/>
  <c r="K14" i="1"/>
  <c r="H19" i="1"/>
  <c r="H14" i="1"/>
  <c r="O18" i="1"/>
  <c r="I15" i="1"/>
  <c r="I14" i="1"/>
  <c r="M14" i="1"/>
  <c r="F15" i="1"/>
  <c r="J15" i="1"/>
  <c r="G59" i="1"/>
  <c r="O15" i="1"/>
  <c r="H91" i="1"/>
  <c r="L91" i="1"/>
  <c r="D20" i="1"/>
  <c r="L19" i="1"/>
  <c r="G18" i="1"/>
  <c r="L14" i="1"/>
  <c r="N15" i="1"/>
  <c r="G15" i="1"/>
  <c r="H18" i="1"/>
  <c r="L39" i="1"/>
  <c r="F19" i="1"/>
  <c r="H39" i="1"/>
  <c r="D43" i="1"/>
  <c r="D41" i="1"/>
  <c r="G39" i="1"/>
  <c r="K39" i="1"/>
  <c r="H59" i="1"/>
  <c r="H16" i="1"/>
  <c r="E59" i="1"/>
  <c r="I59" i="1"/>
  <c r="E39" i="1"/>
  <c r="L59" i="1"/>
  <c r="I91" i="1"/>
  <c r="D91" i="1" s="1"/>
  <c r="D96" i="1"/>
  <c r="O19" i="1"/>
  <c r="I19" i="1"/>
  <c r="I39" i="1"/>
  <c r="G16" i="1"/>
  <c r="D17" i="1"/>
  <c r="O16" i="1"/>
  <c r="F39" i="1"/>
  <c r="J39" i="1"/>
  <c r="F14" i="1"/>
  <c r="J14" i="1"/>
  <c r="N14" i="1"/>
  <c r="D61" i="1"/>
  <c r="M59" i="1"/>
  <c r="D64" i="1"/>
  <c r="D95" i="1"/>
  <c r="E19" i="1"/>
  <c r="D40" i="1"/>
  <c r="G14" i="1"/>
  <c r="G19" i="1"/>
  <c r="D29" i="1"/>
  <c r="N39" i="1"/>
  <c r="D60" i="1"/>
  <c r="D63" i="1"/>
  <c r="D92" i="1"/>
  <c r="H15" i="1"/>
  <c r="F18" i="1"/>
  <c r="N18" i="1"/>
  <c r="K19" i="1"/>
  <c r="I16" i="1"/>
  <c r="N19" i="1"/>
  <c r="J18" i="1"/>
  <c r="D21" i="1"/>
  <c r="M19" i="1"/>
  <c r="M15" i="1"/>
  <c r="F16" i="1"/>
  <c r="D23" i="1"/>
  <c r="M18" i="1"/>
  <c r="D71" i="1"/>
  <c r="O59" i="1"/>
  <c r="D34" i="1"/>
  <c r="N16" i="1"/>
  <c r="D24" i="1"/>
  <c r="D22" i="1"/>
  <c r="D65" i="1"/>
  <c r="M39" i="1"/>
  <c r="K16" i="1"/>
  <c r="K13" i="1" s="1"/>
  <c r="D42" i="1"/>
  <c r="K59" i="1"/>
  <c r="D44" i="1"/>
  <c r="D81" i="1"/>
  <c r="E14" i="1"/>
  <c r="E15" i="1"/>
  <c r="E16" i="1"/>
  <c r="E18" i="1"/>
  <c r="J62" i="1"/>
  <c r="J59" i="1" s="1"/>
  <c r="J76" i="1"/>
  <c r="D76" i="1" s="1"/>
  <c r="L13" i="1" l="1"/>
  <c r="O13" i="1"/>
  <c r="I13" i="1"/>
  <c r="N13" i="1"/>
  <c r="F13" i="1"/>
  <c r="H13" i="1"/>
  <c r="G13" i="1"/>
  <c r="D19" i="1"/>
  <c r="D39" i="1"/>
  <c r="J16" i="1"/>
  <c r="J13" i="1" s="1"/>
  <c r="D15" i="1"/>
  <c r="M13" i="1"/>
  <c r="D18" i="1"/>
  <c r="D59" i="1"/>
  <c r="E13" i="1"/>
  <c r="D14" i="1"/>
  <c r="D62" i="1"/>
  <c r="D16" i="1" l="1"/>
  <c r="D13" i="1"/>
</calcChain>
</file>

<file path=xl/sharedStrings.xml><?xml version="1.0" encoding="utf-8"?>
<sst xmlns="http://schemas.openxmlformats.org/spreadsheetml/2006/main" count="144" uniqueCount="61">
  <si>
    <t>Статус</t>
  </si>
  <si>
    <t>Наименование муниципальной программы, основного мероприятия, мероприятия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</si>
  <si>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</si>
  <si>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</si>
  <si>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</si>
  <si>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</si>
  <si>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</si>
  <si>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</si>
  <si>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</si>
  <si>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</si>
  <si>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</si>
  <si>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</si>
  <si>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</si>
  <si>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</si>
  <si>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кредиторская задолженность</t>
  </si>
  <si>
    <t>внебюджетные источники</t>
  </si>
  <si>
    <t>Основное мероприятие 1</t>
  </si>
  <si>
    <t>Организация деятельности муниципальных учреждений в сфере физической культуры и спорта</t>
  </si>
  <si>
    <t>Мероприятие 1.1</t>
  </si>
  <si>
    <t>Основное мероприятие 2</t>
  </si>
  <si>
    <t>Развитие инфраструктуры и материально-технической базы для занятия физической культурой и спортом</t>
  </si>
  <si>
    <t>Мероприятие 2.1</t>
  </si>
  <si>
    <t>Совершенствование материально-технической базы для занятий физической культурой и спортом в городе Благовещенске</t>
  </si>
  <si>
    <t>Основное мероприятия 3</t>
  </si>
  <si>
    <t>Развитие и поддержка физической культуры и спорта на территории городского округа</t>
  </si>
  <si>
    <t>Мероприятие 3.1</t>
  </si>
  <si>
    <t>Развитие массовой физкультурно-оздоровительной и спортивной работы с населением</t>
  </si>
  <si>
    <t>Мероприятие 3.2</t>
  </si>
  <si>
    <t>Мероприятие 3.3</t>
  </si>
  <si>
    <t>Развитие и поддержка спорта высших достижений</t>
  </si>
  <si>
    <t>Мероприятие 3.4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</si>
  <si>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</si>
  <si>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3.5</t>
  </si>
  <si>
    <t>2021 год</t>
  </si>
  <si>
    <t>2022 год</t>
  </si>
  <si>
    <t>2023 год</t>
  </si>
  <si>
    <t>2024 год</t>
  </si>
  <si>
    <t>2025 год</t>
  </si>
  <si>
    <t>к муниципальной программе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</si>
  <si>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</si>
  <si>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Развитие физической культуры и спорта в городе Благовещенске</t>
  </si>
  <si>
    <t>Оценка расходов (тыс. руб.), годы</t>
  </si>
  <si>
    <t>администрации города Благовещенска</t>
  </si>
  <si>
    <t>Приложение № 2</t>
  </si>
  <si>
    <t>Мероприятие 1.2</t>
  </si>
  <si>
    <t>Освещение значимых общественных и социальных объектов города Благовещенска за счет пожертвований</t>
  </si>
  <si>
    <t>Проведение городских спортивно-массовых мероприятий - День Здоровья: «Кросс»,  «Азимут», «Оранжевый Мяч», «Лыжня»</t>
  </si>
  <si>
    <t>Основное мероприятие 4</t>
  </si>
  <si>
    <t>Мероприятие 4.1</t>
  </si>
  <si>
    <t xml:space="preserve">Оснащение объектов спортивной инфраструктуры спортивно-технологическим оборудованием </t>
  </si>
  <si>
    <t>Мероприятие 1.3</t>
  </si>
  <si>
    <t>Расходы на обеспечение деятельности центра спортивной подготовки</t>
  </si>
  <si>
    <t>Расходы на обеспечение деятельности (оказание услуг, выполнение работ) муниципальных организаций (учреждений)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</si>
  <si>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«Доступная среда»</t>
  </si>
  <si>
    <t>Региональный проект «Спорт- норма жизни»</t>
  </si>
  <si>
    <t>Совершенствование материально-технической базы для занятий физической культурой и спортом муниципальных образованиях области</t>
  </si>
  <si>
    <t>Мероприятие 2.2</t>
  </si>
  <si>
    <t>Мероприятие 2.3</t>
  </si>
  <si>
    <t>Закупка оборудования для создания "умных" спортивных площадок</t>
  </si>
  <si>
    <t>Приложение к постановлению</t>
  </si>
  <si>
    <t>от 13.01.2023 № 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</si>
</sst>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4" fillId="2" borderId="0" xfId="0" applyFont="1" applyFill="1"/>
    <xf numFmtId="0" fontId="2" fillId="2" borderId="0" xfId="0" applyFont="1" applyFill="1" applyAlignment="1"/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/>
    <xf numFmtId="0" fontId="8" fillId="2" borderId="1" xfId="0" applyFont="1" applyFill="1" applyBorder="1" applyAlignment="1">
      <alignment horizontal="left" vertical="center" wrapText="1"/>
    </xf>
    <xf numFmtId="0" fontId="6" fillId="2" borderId="0" xfId="0" applyFont="1" applyFill="1"/>
    <xf numFmtId="0" fontId="2" fillId="2" borderId="5" xfId="0" applyFont="1" applyFill="1" applyBorder="1" applyAlignment="1">
      <alignment horizontal="left"/>
    </xf>
    <xf numFmtId="0" fontId="5" fillId="2" borderId="0" xfId="0" applyFont="1" applyFill="1"/>
    <xf numFmtId="164" fontId="7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602958</xdr:colOff>
      <xdr:row>43</xdr:row>
      <xdr:rowOff>0</xdr:rowOff>
    </xdr:from>
    <xdr:ext cx="184731" cy="888641"/>
    <xdr:sp macro="" textlink="">
      <xdr:nvSpPr>
        <xdr:cNvPr id="2" name="Прямоугольник 1"/>
        <xdr:cNvSpPr/>
      </xdr:nvSpPr>
      <xdr:spPr>
        <a:xfrm>
          <a:off x="12213933" y="9556248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602958</xdr:colOff>
      <xdr:row>43</xdr:row>
      <xdr:rowOff>0</xdr:rowOff>
    </xdr:from>
    <xdr:ext cx="184731" cy="888641"/>
    <xdr:sp macro="" textlink="">
      <xdr:nvSpPr>
        <xdr:cNvPr id="3" name="Прямоугольник 2"/>
        <xdr:cNvSpPr/>
      </xdr:nvSpPr>
      <xdr:spPr>
        <a:xfrm>
          <a:off x="14614233" y="12534900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0"/>
  <sheetViews>
    <sheetView tabSelected="1" view="pageBreakPreview" zoomScale="115" zoomScaleNormal="70" zoomScaleSheetLayoutView="115" workbookViewId="0">
      <pane xSplit="1" topLeftCell="B1" activePane="topRight" state="frozen"/>
      <selection activeCell="A8" sqref="A8"/>
      <selection pane="topRight" activeCell="K3" sqref="K3"/>
    </sheetView>
  </sheetViews>
  <sheetFormatPr defaultColWidth="9.109375" defaultRowHeight="13.8" x14ac:dyDescent="0.25"/>
  <cols>
    <col min="1" max="1" width="17" style="1" customWidth="1"/>
    <col min="2" max="2" width="39.33203125" style="1" customWidth="1"/>
    <col min="3" max="3" width="21.88671875" style="1" customWidth="1"/>
    <col min="4" max="15" width="11" style="1" customWidth="1"/>
    <col min="16" max="16" width="9.109375" style="1"/>
    <col min="17" max="17" width="12" style="1" customWidth="1"/>
    <col min="18" max="16384" width="9.109375" style="1"/>
  </cols>
  <sheetData>
    <row r="1" spans="1:17" ht="18" x14ac:dyDescent="0.35">
      <c r="K1" s="2" t="s">
        <v>59</v>
      </c>
      <c r="L1" s="2"/>
      <c r="M1" s="2"/>
      <c r="N1" s="2"/>
      <c r="O1" s="2"/>
    </row>
    <row r="2" spans="1:17" ht="18" x14ac:dyDescent="0.35">
      <c r="A2" s="3"/>
      <c r="B2" s="3"/>
      <c r="C2" s="3"/>
      <c r="D2" s="3"/>
      <c r="E2" s="3"/>
      <c r="F2" s="3"/>
      <c r="G2" s="3"/>
      <c r="H2" s="3"/>
      <c r="I2" s="3"/>
      <c r="J2" s="3"/>
      <c r="K2" s="2" t="s">
        <v>42</v>
      </c>
      <c r="L2" s="2"/>
      <c r="M2" s="2"/>
      <c r="N2" s="2"/>
      <c r="O2" s="2"/>
    </row>
    <row r="3" spans="1:17" ht="18" x14ac:dyDescent="0.35">
      <c r="A3" s="3"/>
      <c r="B3" s="3"/>
      <c r="C3" s="3"/>
      <c r="D3" s="3"/>
      <c r="E3" s="3"/>
      <c r="F3" s="3"/>
      <c r="G3" s="3"/>
      <c r="H3" s="3"/>
      <c r="I3" s="3"/>
      <c r="J3" s="3"/>
      <c r="K3" s="2" t="s">
        <v>60</v>
      </c>
      <c r="L3" s="2"/>
      <c r="M3" s="2"/>
      <c r="N3" s="2"/>
      <c r="O3" s="2"/>
    </row>
    <row r="4" spans="1:17" ht="18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2"/>
      <c r="L4" s="2"/>
      <c r="M4" s="2"/>
      <c r="N4" s="2"/>
      <c r="O4" s="2"/>
    </row>
    <row r="5" spans="1:17" ht="20.25" customHeight="1" x14ac:dyDescent="0.35">
      <c r="A5" s="3"/>
      <c r="B5" s="3"/>
      <c r="C5" s="3"/>
      <c r="D5" s="3"/>
      <c r="E5" s="3"/>
      <c r="F5" s="3"/>
      <c r="G5" s="3"/>
      <c r="H5" s="3"/>
      <c r="I5" s="3"/>
      <c r="J5" s="3"/>
      <c r="K5" s="2" t="s">
        <v>43</v>
      </c>
      <c r="L5" s="2"/>
      <c r="M5" s="2"/>
      <c r="N5" s="2"/>
      <c r="O5" s="2"/>
      <c r="P5" s="4"/>
    </row>
    <row r="6" spans="1:17" ht="15" customHeight="1" x14ac:dyDescent="0.35">
      <c r="A6" s="3"/>
      <c r="B6" s="3"/>
      <c r="C6" s="3"/>
      <c r="D6" s="3"/>
      <c r="E6" s="3"/>
      <c r="F6" s="3"/>
      <c r="G6" s="3"/>
      <c r="H6" s="3"/>
      <c r="I6" s="3"/>
      <c r="J6" s="3"/>
      <c r="K6" s="2" t="s">
        <v>38</v>
      </c>
      <c r="L6" s="2"/>
      <c r="M6" s="2"/>
      <c r="N6" s="2"/>
      <c r="O6" s="2"/>
      <c r="P6" s="5"/>
    </row>
    <row r="7" spans="1:17" ht="1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5"/>
    </row>
    <row r="8" spans="1:17" ht="36.75" customHeight="1" x14ac:dyDescent="0.3">
      <c r="A8" s="20" t="s">
        <v>39</v>
      </c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5"/>
    </row>
    <row r="9" spans="1:17" ht="15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4"/>
    </row>
    <row r="10" spans="1:17" ht="15" customHeight="1" x14ac:dyDescent="0.25">
      <c r="A10" s="24" t="s">
        <v>0</v>
      </c>
      <c r="B10" s="24" t="s">
        <v>1</v>
      </c>
      <c r="C10" s="24" t="s">
        <v>2</v>
      </c>
      <c r="D10" s="21" t="s">
        <v>41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3"/>
    </row>
    <row r="11" spans="1:17" ht="81.75" customHeight="1" x14ac:dyDescent="0.25">
      <c r="A11" s="25"/>
      <c r="B11" s="25"/>
      <c r="C11" s="25"/>
      <c r="D11" s="6" t="s">
        <v>3</v>
      </c>
      <c r="E11" s="6" t="s">
        <v>4</v>
      </c>
      <c r="F11" s="6" t="s">
        <v>5</v>
      </c>
      <c r="G11" s="6" t="s">
        <v>6</v>
      </c>
      <c r="H11" s="6" t="s">
        <v>7</v>
      </c>
      <c r="I11" s="6" t="s">
        <v>8</v>
      </c>
      <c r="J11" s="6" t="s">
        <v>9</v>
      </c>
      <c r="K11" s="6" t="s">
        <v>33</v>
      </c>
      <c r="L11" s="6" t="s">
        <v>34</v>
      </c>
      <c r="M11" s="6" t="s">
        <v>35</v>
      </c>
      <c r="N11" s="6" t="s">
        <v>36</v>
      </c>
      <c r="O11" s="6" t="s">
        <v>37</v>
      </c>
    </row>
    <row r="12" spans="1:17" ht="15.6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6">
        <v>11</v>
      </c>
      <c r="L12" s="6">
        <v>12</v>
      </c>
      <c r="M12" s="6">
        <v>13</v>
      </c>
      <c r="N12" s="6">
        <v>14</v>
      </c>
      <c r="O12" s="6">
        <v>15</v>
      </c>
    </row>
    <row r="13" spans="1:17" ht="26.25" customHeight="1" x14ac:dyDescent="0.25">
      <c r="A13" s="16" t="s">
        <v>10</v>
      </c>
      <c r="B13" s="16" t="s">
        <v>40</v>
      </c>
      <c r="C13" s="15" t="s">
        <v>3</v>
      </c>
      <c r="D13" s="7">
        <f t="shared" ref="D13:D19" si="0">SUM(E13:O13)</f>
        <v>664916.05388999998</v>
      </c>
      <c r="E13" s="7">
        <f>E14+E15+E16+E18</f>
        <v>34441</v>
      </c>
      <c r="F13" s="7">
        <f t="shared" ref="F13:O13" si="1">F14+F15+F16+F18</f>
        <v>38797.699999999997</v>
      </c>
      <c r="G13" s="7">
        <f t="shared" si="1"/>
        <v>36894.800000000003</v>
      </c>
      <c r="H13" s="7">
        <f t="shared" si="1"/>
        <v>39841</v>
      </c>
      <c r="I13" s="7">
        <f t="shared" si="1"/>
        <v>39661.599999999999</v>
      </c>
      <c r="J13" s="7">
        <f t="shared" si="1"/>
        <v>46242.21</v>
      </c>
      <c r="K13" s="7">
        <f>K14+K15+K16+K18</f>
        <v>71899.963890000014</v>
      </c>
      <c r="L13" s="7">
        <f>L14+L15+L16+L18</f>
        <v>106626.87999999999</v>
      </c>
      <c r="M13" s="7">
        <f t="shared" si="1"/>
        <v>80625.600000000006</v>
      </c>
      <c r="N13" s="7">
        <f t="shared" si="1"/>
        <v>83878.099999999991</v>
      </c>
      <c r="O13" s="7">
        <f t="shared" si="1"/>
        <v>86007.2</v>
      </c>
      <c r="P13" s="8"/>
      <c r="Q13" s="8"/>
    </row>
    <row r="14" spans="1:17" ht="26.25" customHeight="1" x14ac:dyDescent="0.25">
      <c r="A14" s="16"/>
      <c r="B14" s="16"/>
      <c r="C14" s="15" t="s">
        <v>11</v>
      </c>
      <c r="D14" s="7">
        <f t="shared" si="0"/>
        <v>22286</v>
      </c>
      <c r="E14" s="7">
        <f t="shared" ref="E14:O14" si="2">E20+E40+E60+E92</f>
        <v>0</v>
      </c>
      <c r="F14" s="7">
        <f t="shared" si="2"/>
        <v>630</v>
      </c>
      <c r="G14" s="7">
        <f t="shared" si="2"/>
        <v>0</v>
      </c>
      <c r="H14" s="7">
        <f t="shared" si="2"/>
        <v>0</v>
      </c>
      <c r="I14" s="7">
        <f t="shared" si="2"/>
        <v>0</v>
      </c>
      <c r="J14" s="7">
        <f t="shared" si="2"/>
        <v>0</v>
      </c>
      <c r="K14" s="7">
        <f t="shared" si="2"/>
        <v>2426.3000000000002</v>
      </c>
      <c r="L14" s="7">
        <f t="shared" si="2"/>
        <v>19229.7</v>
      </c>
      <c r="M14" s="7">
        <f t="shared" si="2"/>
        <v>0</v>
      </c>
      <c r="N14" s="7">
        <f t="shared" si="2"/>
        <v>0</v>
      </c>
      <c r="O14" s="7">
        <f t="shared" si="2"/>
        <v>0</v>
      </c>
      <c r="Q14" s="8"/>
    </row>
    <row r="15" spans="1:17" ht="26.25" customHeight="1" x14ac:dyDescent="0.25">
      <c r="A15" s="16"/>
      <c r="B15" s="16"/>
      <c r="C15" s="15" t="s">
        <v>12</v>
      </c>
      <c r="D15" s="7">
        <f t="shared" si="0"/>
        <v>6965</v>
      </c>
      <c r="E15" s="7">
        <f t="shared" ref="E15:O15" si="3">E21+E41+E61+E93</f>
        <v>0</v>
      </c>
      <c r="F15" s="7">
        <f t="shared" si="3"/>
        <v>0</v>
      </c>
      <c r="G15" s="7">
        <f t="shared" si="3"/>
        <v>335</v>
      </c>
      <c r="H15" s="7">
        <f t="shared" si="3"/>
        <v>0</v>
      </c>
      <c r="I15" s="7">
        <f t="shared" si="3"/>
        <v>0</v>
      </c>
      <c r="J15" s="7">
        <f t="shared" si="3"/>
        <v>0</v>
      </c>
      <c r="K15" s="7">
        <f t="shared" si="3"/>
        <v>384.5</v>
      </c>
      <c r="L15" s="7">
        <f t="shared" si="3"/>
        <v>6245.5</v>
      </c>
      <c r="M15" s="7">
        <f t="shared" si="3"/>
        <v>0</v>
      </c>
      <c r="N15" s="7">
        <f t="shared" si="3"/>
        <v>0</v>
      </c>
      <c r="O15" s="7">
        <f t="shared" si="3"/>
        <v>0</v>
      </c>
    </row>
    <row r="16" spans="1:17" ht="26.25" customHeight="1" x14ac:dyDescent="0.25">
      <c r="A16" s="16"/>
      <c r="B16" s="16"/>
      <c r="C16" s="15" t="s">
        <v>13</v>
      </c>
      <c r="D16" s="7">
        <f t="shared" si="0"/>
        <v>565820.88388999994</v>
      </c>
      <c r="E16" s="7">
        <f t="shared" ref="E16:O16" si="4">E22+E42+E62+E94</f>
        <v>27550.3</v>
      </c>
      <c r="F16" s="7">
        <f t="shared" si="4"/>
        <v>31567.7</v>
      </c>
      <c r="G16" s="7">
        <f t="shared" si="4"/>
        <v>31047.800000000003</v>
      </c>
      <c r="H16" s="7">
        <f t="shared" si="4"/>
        <v>34191</v>
      </c>
      <c r="I16" s="7">
        <f t="shared" si="4"/>
        <v>34149.599999999999</v>
      </c>
      <c r="J16" s="7">
        <f t="shared" si="4"/>
        <v>39942.239999999998</v>
      </c>
      <c r="K16" s="7">
        <f t="shared" si="4"/>
        <v>63577.163890000011</v>
      </c>
      <c r="L16" s="7">
        <f t="shared" si="4"/>
        <v>75520.179999999993</v>
      </c>
      <c r="M16" s="7">
        <f t="shared" si="4"/>
        <v>73213.600000000006</v>
      </c>
      <c r="N16" s="7">
        <f t="shared" si="4"/>
        <v>76466.099999999991</v>
      </c>
      <c r="O16" s="7">
        <f t="shared" si="4"/>
        <v>78595.199999999997</v>
      </c>
    </row>
    <row r="17" spans="1:16" ht="31.5" customHeight="1" x14ac:dyDescent="0.25">
      <c r="A17" s="16"/>
      <c r="B17" s="16"/>
      <c r="C17" s="9" t="s">
        <v>14</v>
      </c>
      <c r="D17" s="7">
        <f t="shared" si="0"/>
        <v>1624.8</v>
      </c>
      <c r="E17" s="7">
        <f>E63</f>
        <v>1624.8</v>
      </c>
      <c r="F17" s="7">
        <f t="shared" ref="F17:O17" si="5">F63</f>
        <v>0</v>
      </c>
      <c r="G17" s="7">
        <f t="shared" si="5"/>
        <v>0</v>
      </c>
      <c r="H17" s="7">
        <f t="shared" si="5"/>
        <v>0</v>
      </c>
      <c r="I17" s="7">
        <f t="shared" si="5"/>
        <v>0</v>
      </c>
      <c r="J17" s="7">
        <f t="shared" si="5"/>
        <v>0</v>
      </c>
      <c r="K17" s="7">
        <f t="shared" si="5"/>
        <v>0</v>
      </c>
      <c r="L17" s="7">
        <f t="shared" si="5"/>
        <v>0</v>
      </c>
      <c r="M17" s="7">
        <f t="shared" si="5"/>
        <v>0</v>
      </c>
      <c r="N17" s="7">
        <f t="shared" si="5"/>
        <v>0</v>
      </c>
      <c r="O17" s="7">
        <f t="shared" si="5"/>
        <v>0</v>
      </c>
    </row>
    <row r="18" spans="1:16" ht="31.5" customHeight="1" x14ac:dyDescent="0.25">
      <c r="A18" s="16"/>
      <c r="B18" s="16"/>
      <c r="C18" s="15" t="s">
        <v>15</v>
      </c>
      <c r="D18" s="7">
        <f t="shared" si="0"/>
        <v>69844.17</v>
      </c>
      <c r="E18" s="7">
        <f t="shared" ref="E18:O18" si="6">E23+E43+E64+E95</f>
        <v>6890.7</v>
      </c>
      <c r="F18" s="7">
        <f t="shared" si="6"/>
        <v>6600</v>
      </c>
      <c r="G18" s="7">
        <f t="shared" si="6"/>
        <v>5512</v>
      </c>
      <c r="H18" s="7">
        <f t="shared" si="6"/>
        <v>5650</v>
      </c>
      <c r="I18" s="7">
        <f t="shared" si="6"/>
        <v>5512</v>
      </c>
      <c r="J18" s="7">
        <f t="shared" si="6"/>
        <v>6299.97</v>
      </c>
      <c r="K18" s="7">
        <f t="shared" si="6"/>
        <v>5512</v>
      </c>
      <c r="L18" s="7">
        <f>L23+L43+L64+L95</f>
        <v>5631.5</v>
      </c>
      <c r="M18" s="7">
        <f t="shared" si="6"/>
        <v>7412</v>
      </c>
      <c r="N18" s="7">
        <f t="shared" si="6"/>
        <v>7412</v>
      </c>
      <c r="O18" s="7">
        <f t="shared" si="6"/>
        <v>7412</v>
      </c>
    </row>
    <row r="19" spans="1:16" ht="27" customHeight="1" x14ac:dyDescent="0.25">
      <c r="A19" s="16" t="s">
        <v>16</v>
      </c>
      <c r="B19" s="16" t="s">
        <v>17</v>
      </c>
      <c r="C19" s="15" t="s">
        <v>3</v>
      </c>
      <c r="D19" s="7">
        <f t="shared" si="0"/>
        <v>519268.89</v>
      </c>
      <c r="E19" s="7">
        <f>SUM(E20:E23)</f>
        <v>27918</v>
      </c>
      <c r="F19" s="7">
        <f t="shared" ref="F19:O19" si="7">SUM(F20:F23)</f>
        <v>27503</v>
      </c>
      <c r="G19" s="7">
        <f t="shared" si="7"/>
        <v>25217.7</v>
      </c>
      <c r="H19" s="7">
        <f t="shared" si="7"/>
        <v>27891.4</v>
      </c>
      <c r="I19" s="7">
        <f t="shared" si="7"/>
        <v>26139</v>
      </c>
      <c r="J19" s="7">
        <f t="shared" si="7"/>
        <v>34556.61</v>
      </c>
      <c r="K19" s="7">
        <f t="shared" si="7"/>
        <v>51399.600000000006</v>
      </c>
      <c r="L19" s="7">
        <f>SUM(L20:L23)</f>
        <v>68089.98</v>
      </c>
      <c r="M19" s="7">
        <f t="shared" si="7"/>
        <v>74100.800000000003</v>
      </c>
      <c r="N19" s="7">
        <f t="shared" si="7"/>
        <v>77111.899999999994</v>
      </c>
      <c r="O19" s="7">
        <f t="shared" si="7"/>
        <v>79340.899999999994</v>
      </c>
    </row>
    <row r="20" spans="1:16" ht="27" customHeight="1" x14ac:dyDescent="0.25">
      <c r="A20" s="16"/>
      <c r="B20" s="16"/>
      <c r="C20" s="15" t="s">
        <v>11</v>
      </c>
      <c r="D20" s="7">
        <f t="shared" ref="D20:D23" si="8">SUM(E20:O20)</f>
        <v>0</v>
      </c>
      <c r="E20" s="7">
        <f t="shared" ref="E20:O20" si="9">E25+E30+E35</f>
        <v>0</v>
      </c>
      <c r="F20" s="7">
        <f t="shared" si="9"/>
        <v>0</v>
      </c>
      <c r="G20" s="7">
        <f t="shared" si="9"/>
        <v>0</v>
      </c>
      <c r="H20" s="7">
        <f t="shared" si="9"/>
        <v>0</v>
      </c>
      <c r="I20" s="7">
        <f t="shared" si="9"/>
        <v>0</v>
      </c>
      <c r="J20" s="7">
        <f t="shared" si="9"/>
        <v>0</v>
      </c>
      <c r="K20" s="7">
        <f t="shared" si="9"/>
        <v>0</v>
      </c>
      <c r="L20" s="7">
        <f t="shared" si="9"/>
        <v>0</v>
      </c>
      <c r="M20" s="7">
        <f t="shared" si="9"/>
        <v>0</v>
      </c>
      <c r="N20" s="7">
        <f t="shared" si="9"/>
        <v>0</v>
      </c>
      <c r="O20" s="7">
        <f t="shared" si="9"/>
        <v>0</v>
      </c>
    </row>
    <row r="21" spans="1:16" ht="27" customHeight="1" x14ac:dyDescent="0.25">
      <c r="A21" s="16"/>
      <c r="B21" s="16"/>
      <c r="C21" s="15" t="s">
        <v>12</v>
      </c>
      <c r="D21" s="7">
        <f t="shared" si="8"/>
        <v>0</v>
      </c>
      <c r="E21" s="7">
        <f t="shared" ref="E21:O21" si="10">E26+E31+E36</f>
        <v>0</v>
      </c>
      <c r="F21" s="7">
        <f t="shared" si="10"/>
        <v>0</v>
      </c>
      <c r="G21" s="7">
        <f t="shared" si="10"/>
        <v>0</v>
      </c>
      <c r="H21" s="7">
        <f t="shared" si="10"/>
        <v>0</v>
      </c>
      <c r="I21" s="7">
        <f t="shared" si="10"/>
        <v>0</v>
      </c>
      <c r="J21" s="7">
        <f t="shared" si="10"/>
        <v>0</v>
      </c>
      <c r="K21" s="7">
        <f t="shared" si="10"/>
        <v>0</v>
      </c>
      <c r="L21" s="7">
        <f t="shared" si="10"/>
        <v>0</v>
      </c>
      <c r="M21" s="7">
        <f t="shared" si="10"/>
        <v>0</v>
      </c>
      <c r="N21" s="7">
        <f t="shared" si="10"/>
        <v>0</v>
      </c>
      <c r="O21" s="7">
        <f t="shared" si="10"/>
        <v>0</v>
      </c>
    </row>
    <row r="22" spans="1:16" ht="27" customHeight="1" x14ac:dyDescent="0.25">
      <c r="A22" s="16"/>
      <c r="B22" s="16"/>
      <c r="C22" s="15" t="s">
        <v>13</v>
      </c>
      <c r="D22" s="7">
        <f t="shared" si="8"/>
        <v>449424.72</v>
      </c>
      <c r="E22" s="7">
        <f t="shared" ref="E22:N22" si="11">E27+E32+E37</f>
        <v>21027.3</v>
      </c>
      <c r="F22" s="7">
        <f t="shared" si="11"/>
        <v>20903</v>
      </c>
      <c r="G22" s="7">
        <f t="shared" si="11"/>
        <v>19705.7</v>
      </c>
      <c r="H22" s="7">
        <f t="shared" si="11"/>
        <v>22241.4</v>
      </c>
      <c r="I22" s="7">
        <f t="shared" si="11"/>
        <v>20627</v>
      </c>
      <c r="J22" s="7">
        <f t="shared" si="11"/>
        <v>28256.639999999999</v>
      </c>
      <c r="K22" s="7">
        <f t="shared" si="11"/>
        <v>45887.600000000006</v>
      </c>
      <c r="L22" s="7">
        <f t="shared" si="11"/>
        <v>62458.479999999996</v>
      </c>
      <c r="M22" s="7">
        <f t="shared" si="11"/>
        <v>66688.800000000003</v>
      </c>
      <c r="N22" s="7">
        <f t="shared" si="11"/>
        <v>69699.899999999994</v>
      </c>
      <c r="O22" s="7">
        <f>O27+O37</f>
        <v>71928.899999999994</v>
      </c>
    </row>
    <row r="23" spans="1:16" ht="31.5" customHeight="1" x14ac:dyDescent="0.25">
      <c r="A23" s="16"/>
      <c r="B23" s="16"/>
      <c r="C23" s="15" t="s">
        <v>15</v>
      </c>
      <c r="D23" s="7">
        <f t="shared" si="8"/>
        <v>69844.17</v>
      </c>
      <c r="E23" s="7">
        <f t="shared" ref="E23:O23" si="12">E28+E33+E38</f>
        <v>6890.7</v>
      </c>
      <c r="F23" s="7">
        <f t="shared" si="12"/>
        <v>6600</v>
      </c>
      <c r="G23" s="7">
        <f t="shared" si="12"/>
        <v>5512</v>
      </c>
      <c r="H23" s="7">
        <f t="shared" si="12"/>
        <v>5650</v>
      </c>
      <c r="I23" s="7">
        <f t="shared" si="12"/>
        <v>5512</v>
      </c>
      <c r="J23" s="7">
        <f t="shared" si="12"/>
        <v>6299.97</v>
      </c>
      <c r="K23" s="7">
        <f t="shared" si="12"/>
        <v>5512</v>
      </c>
      <c r="L23" s="7">
        <f t="shared" si="12"/>
        <v>5631.5</v>
      </c>
      <c r="M23" s="7">
        <f t="shared" si="12"/>
        <v>7412</v>
      </c>
      <c r="N23" s="7">
        <f t="shared" si="12"/>
        <v>7412</v>
      </c>
      <c r="O23" s="7">
        <f t="shared" si="12"/>
        <v>7412</v>
      </c>
    </row>
    <row r="24" spans="1:16" ht="30" customHeight="1" x14ac:dyDescent="0.25">
      <c r="A24" s="16" t="s">
        <v>18</v>
      </c>
      <c r="B24" s="16" t="s">
        <v>52</v>
      </c>
      <c r="C24" s="15" t="s">
        <v>3</v>
      </c>
      <c r="D24" s="7">
        <f>SUM(E24:O24)</f>
        <v>365112.31000000006</v>
      </c>
      <c r="E24" s="7">
        <v>27918</v>
      </c>
      <c r="F24" s="7">
        <v>27503</v>
      </c>
      <c r="G24" s="7">
        <f>SUM(G26:G28)</f>
        <v>25217.7</v>
      </c>
      <c r="H24" s="7">
        <f>SUM(H25:H28)</f>
        <v>27891.4</v>
      </c>
      <c r="I24" s="7">
        <f>SUM(I26:I28)</f>
        <v>26139</v>
      </c>
      <c r="J24" s="7">
        <f>SUM(J27:J28)</f>
        <v>33556.61</v>
      </c>
      <c r="K24" s="7">
        <f>SUM(K26:K28)</f>
        <v>33688.699999999997</v>
      </c>
      <c r="L24" s="7">
        <f t="shared" ref="L24:O24" si="13">SUM(L27:L28)</f>
        <v>36070.300000000003</v>
      </c>
      <c r="M24" s="7">
        <f t="shared" si="13"/>
        <v>41109.300000000003</v>
      </c>
      <c r="N24" s="7">
        <f t="shared" si="13"/>
        <v>42401.9</v>
      </c>
      <c r="O24" s="7">
        <f t="shared" si="13"/>
        <v>43616.4</v>
      </c>
    </row>
    <row r="25" spans="1:16" ht="30" customHeight="1" x14ac:dyDescent="0.25">
      <c r="A25" s="16"/>
      <c r="B25" s="16"/>
      <c r="C25" s="15" t="s">
        <v>11</v>
      </c>
      <c r="D25" s="7">
        <f t="shared" ref="D25:D28" si="14">SUM(E25:O25)</f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</row>
    <row r="26" spans="1:16" ht="30" customHeight="1" x14ac:dyDescent="0.25">
      <c r="A26" s="16"/>
      <c r="B26" s="16"/>
      <c r="C26" s="15" t="s">
        <v>12</v>
      </c>
      <c r="D26" s="7">
        <f t="shared" si="14"/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</row>
    <row r="27" spans="1:16" ht="30" customHeight="1" x14ac:dyDescent="0.25">
      <c r="A27" s="16"/>
      <c r="B27" s="16"/>
      <c r="C27" s="15" t="s">
        <v>13</v>
      </c>
      <c r="D27" s="7">
        <f t="shared" si="14"/>
        <v>302868.14</v>
      </c>
      <c r="E27" s="7">
        <v>21027.3</v>
      </c>
      <c r="F27" s="7">
        <v>20903</v>
      </c>
      <c r="G27" s="7">
        <v>19705.7</v>
      </c>
      <c r="H27" s="7">
        <v>22241.4</v>
      </c>
      <c r="I27" s="7">
        <v>20627</v>
      </c>
      <c r="J27" s="7">
        <v>27256.639999999999</v>
      </c>
      <c r="K27" s="7">
        <f>27672+205+299.7</f>
        <v>28176.7</v>
      </c>
      <c r="L27" s="7">
        <f>SUM(27185.6+1582.2+3571)</f>
        <v>32338.799999999999</v>
      </c>
      <c r="M27" s="7">
        <v>35597.300000000003</v>
      </c>
      <c r="N27" s="7">
        <v>36889.9</v>
      </c>
      <c r="O27" s="7">
        <v>38104.400000000001</v>
      </c>
    </row>
    <row r="28" spans="1:16" ht="30" customHeight="1" x14ac:dyDescent="0.25">
      <c r="A28" s="16"/>
      <c r="B28" s="16"/>
      <c r="C28" s="15" t="s">
        <v>15</v>
      </c>
      <c r="D28" s="7">
        <f t="shared" si="14"/>
        <v>62244.17</v>
      </c>
      <c r="E28" s="7">
        <v>6890.7</v>
      </c>
      <c r="F28" s="7">
        <v>6600</v>
      </c>
      <c r="G28" s="7">
        <v>5512</v>
      </c>
      <c r="H28" s="7">
        <v>5650</v>
      </c>
      <c r="I28" s="7">
        <v>5512</v>
      </c>
      <c r="J28" s="7">
        <v>6299.97</v>
      </c>
      <c r="K28" s="7">
        <v>5512</v>
      </c>
      <c r="L28" s="7">
        <f>5512-1780.5</f>
        <v>3731.5</v>
      </c>
      <c r="M28" s="7">
        <v>5512</v>
      </c>
      <c r="N28" s="7">
        <v>5512</v>
      </c>
      <c r="O28" s="7">
        <v>5512</v>
      </c>
    </row>
    <row r="29" spans="1:16" ht="22.5" customHeight="1" x14ac:dyDescent="0.25">
      <c r="A29" s="16" t="s">
        <v>44</v>
      </c>
      <c r="B29" s="16" t="s">
        <v>45</v>
      </c>
      <c r="C29" s="15" t="s">
        <v>3</v>
      </c>
      <c r="D29" s="7">
        <f>SUM(E29:O29)</f>
        <v>1000</v>
      </c>
      <c r="E29" s="7">
        <f>E30+E31+E32+E33</f>
        <v>0</v>
      </c>
      <c r="F29" s="7">
        <f t="shared" ref="F29:O29" si="15">F30+F31+F32+F33</f>
        <v>0</v>
      </c>
      <c r="G29" s="7">
        <f t="shared" si="15"/>
        <v>0</v>
      </c>
      <c r="H29" s="7">
        <f t="shared" si="15"/>
        <v>0</v>
      </c>
      <c r="I29" s="7">
        <f t="shared" si="15"/>
        <v>0</v>
      </c>
      <c r="J29" s="7">
        <f t="shared" si="15"/>
        <v>1000</v>
      </c>
      <c r="K29" s="7">
        <f t="shared" si="15"/>
        <v>0</v>
      </c>
      <c r="L29" s="7">
        <f t="shared" si="15"/>
        <v>0</v>
      </c>
      <c r="M29" s="7">
        <f t="shared" si="15"/>
        <v>0</v>
      </c>
      <c r="N29" s="7">
        <f t="shared" si="15"/>
        <v>0</v>
      </c>
      <c r="O29" s="7">
        <f t="shared" si="15"/>
        <v>0</v>
      </c>
      <c r="P29" s="7"/>
    </row>
    <row r="30" spans="1:16" ht="22.5" customHeight="1" x14ac:dyDescent="0.25">
      <c r="A30" s="16"/>
      <c r="B30" s="16"/>
      <c r="C30" s="15" t="s">
        <v>11</v>
      </c>
      <c r="D30" s="7">
        <f t="shared" ref="D30:D31" si="16">SUM(E30:O30)</f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</row>
    <row r="31" spans="1:16" ht="22.5" customHeight="1" x14ac:dyDescent="0.25">
      <c r="A31" s="16"/>
      <c r="B31" s="16"/>
      <c r="C31" s="15" t="s">
        <v>12</v>
      </c>
      <c r="D31" s="7">
        <f t="shared" si="16"/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</row>
    <row r="32" spans="1:16" ht="22.5" customHeight="1" x14ac:dyDescent="0.25">
      <c r="A32" s="16"/>
      <c r="B32" s="16"/>
      <c r="C32" s="15" t="s">
        <v>13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1000</v>
      </c>
      <c r="K32" s="7">
        <v>0</v>
      </c>
      <c r="L32" s="7">
        <v>0</v>
      </c>
      <c r="M32" s="7">
        <v>0</v>
      </c>
      <c r="N32" s="7">
        <v>0</v>
      </c>
      <c r="O32" s="7">
        <v>0</v>
      </c>
    </row>
    <row r="33" spans="1:16" ht="35.1" customHeight="1" x14ac:dyDescent="0.25">
      <c r="A33" s="16"/>
      <c r="B33" s="16"/>
      <c r="C33" s="15" t="s">
        <v>15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</row>
    <row r="34" spans="1:16" ht="20.100000000000001" customHeight="1" x14ac:dyDescent="0.35">
      <c r="A34" s="16" t="s">
        <v>50</v>
      </c>
      <c r="B34" s="16" t="s">
        <v>51</v>
      </c>
      <c r="C34" s="15" t="s">
        <v>3</v>
      </c>
      <c r="D34" s="7">
        <f>SUM(E34:O34)</f>
        <v>153156.58000000002</v>
      </c>
      <c r="E34" s="7">
        <f>E35+E36+E37+E38</f>
        <v>0</v>
      </c>
      <c r="F34" s="7">
        <f>F35+F36+F37+F38</f>
        <v>0</v>
      </c>
      <c r="G34" s="7">
        <f t="shared" ref="G34:O34" si="17">G35+G36+G37+G38</f>
        <v>0</v>
      </c>
      <c r="H34" s="7">
        <f t="shared" si="17"/>
        <v>0</v>
      </c>
      <c r="I34" s="7">
        <f t="shared" si="17"/>
        <v>0</v>
      </c>
      <c r="J34" s="7">
        <f t="shared" si="17"/>
        <v>0</v>
      </c>
      <c r="K34" s="7">
        <f t="shared" si="17"/>
        <v>17710.900000000001</v>
      </c>
      <c r="L34" s="7">
        <f t="shared" si="17"/>
        <v>32019.679999999997</v>
      </c>
      <c r="M34" s="7">
        <f t="shared" si="17"/>
        <v>32991.5</v>
      </c>
      <c r="N34" s="7">
        <f t="shared" si="17"/>
        <v>34710</v>
      </c>
      <c r="O34" s="7">
        <f t="shared" si="17"/>
        <v>35724.5</v>
      </c>
      <c r="P34" s="10"/>
    </row>
    <row r="35" spans="1:16" ht="20.100000000000001" customHeight="1" x14ac:dyDescent="0.25">
      <c r="A35" s="16"/>
      <c r="B35" s="16"/>
      <c r="C35" s="15" t="s">
        <v>11</v>
      </c>
      <c r="D35" s="7">
        <f t="shared" ref="D35:D36" si="18">SUM(E35:O35)</f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</row>
    <row r="36" spans="1:16" ht="20.100000000000001" customHeight="1" x14ac:dyDescent="0.25">
      <c r="A36" s="16"/>
      <c r="B36" s="16"/>
      <c r="C36" s="15" t="s">
        <v>12</v>
      </c>
      <c r="D36" s="7">
        <f t="shared" si="18"/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</row>
    <row r="37" spans="1:16" ht="20.100000000000001" customHeight="1" x14ac:dyDescent="0.25">
      <c r="A37" s="16"/>
      <c r="B37" s="16"/>
      <c r="C37" s="15" t="s">
        <v>13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f>10000+7000+710.9</f>
        <v>17710.900000000001</v>
      </c>
      <c r="L37" s="7">
        <f>SUM(30333.8+800-619-224.4-160.47-10.25)</f>
        <v>30119.679999999997</v>
      </c>
      <c r="M37" s="7">
        <v>31091.5</v>
      </c>
      <c r="N37" s="7">
        <v>32810</v>
      </c>
      <c r="O37" s="7">
        <v>33824.5</v>
      </c>
    </row>
    <row r="38" spans="1:16" ht="35.1" customHeight="1" x14ac:dyDescent="0.25">
      <c r="A38" s="16"/>
      <c r="B38" s="16"/>
      <c r="C38" s="15" t="s">
        <v>15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1900</v>
      </c>
      <c r="M38" s="7">
        <v>1900</v>
      </c>
      <c r="N38" s="7">
        <v>1900</v>
      </c>
      <c r="O38" s="7">
        <v>1900</v>
      </c>
    </row>
    <row r="39" spans="1:16" ht="20.100000000000001" customHeight="1" x14ac:dyDescent="0.25">
      <c r="A39" s="17" t="s">
        <v>19</v>
      </c>
      <c r="B39" s="17" t="s">
        <v>20</v>
      </c>
      <c r="C39" s="15" t="s">
        <v>3</v>
      </c>
      <c r="D39" s="7">
        <f>SUM(E39:O39)</f>
        <v>36725.363890000001</v>
      </c>
      <c r="E39" s="7">
        <f>SUM(E40:E43)</f>
        <v>737.4</v>
      </c>
      <c r="F39" s="7">
        <f>SUM(F40:F43)</f>
        <v>738.9</v>
      </c>
      <c r="G39" s="7">
        <f t="shared" ref="G39:O39" si="19">SUM(G40:G43)</f>
        <v>1415.4</v>
      </c>
      <c r="H39" s="7">
        <f t="shared" si="19"/>
        <v>2091.5</v>
      </c>
      <c r="I39" s="7">
        <f t="shared" si="19"/>
        <v>391.9</v>
      </c>
      <c r="J39" s="7">
        <f t="shared" si="19"/>
        <v>1421.1</v>
      </c>
      <c r="K39" s="7">
        <f t="shared" si="19"/>
        <v>1394.8638900000001</v>
      </c>
      <c r="L39" s="7">
        <f>SUM(L40:L43)</f>
        <v>28234.300000000003</v>
      </c>
      <c r="M39" s="7">
        <f t="shared" si="19"/>
        <v>100</v>
      </c>
      <c r="N39" s="7">
        <f t="shared" si="19"/>
        <v>100</v>
      </c>
      <c r="O39" s="7">
        <f t="shared" si="19"/>
        <v>100</v>
      </c>
    </row>
    <row r="40" spans="1:16" ht="20.100000000000001" customHeight="1" x14ac:dyDescent="0.25">
      <c r="A40" s="18"/>
      <c r="B40" s="18"/>
      <c r="C40" s="15" t="s">
        <v>11</v>
      </c>
      <c r="D40" s="7">
        <f t="shared" ref="D40:D43" si="20">SUM(E40:O40)</f>
        <v>19229.7</v>
      </c>
      <c r="E40" s="7">
        <f>E45</f>
        <v>0</v>
      </c>
      <c r="F40" s="7">
        <f t="shared" ref="F40:O40" si="21">F45</f>
        <v>0</v>
      </c>
      <c r="G40" s="7">
        <f t="shared" si="21"/>
        <v>0</v>
      </c>
      <c r="H40" s="7">
        <f t="shared" si="21"/>
        <v>0</v>
      </c>
      <c r="I40" s="7">
        <f t="shared" si="21"/>
        <v>0</v>
      </c>
      <c r="J40" s="7">
        <f t="shared" si="21"/>
        <v>0</v>
      </c>
      <c r="K40" s="7">
        <f t="shared" si="21"/>
        <v>0</v>
      </c>
      <c r="L40" s="7">
        <f>L45+L55</f>
        <v>19229.7</v>
      </c>
      <c r="M40" s="7">
        <f t="shared" si="21"/>
        <v>0</v>
      </c>
      <c r="N40" s="7">
        <f t="shared" si="21"/>
        <v>0</v>
      </c>
      <c r="O40" s="7">
        <f t="shared" si="21"/>
        <v>0</v>
      </c>
    </row>
    <row r="41" spans="1:16" ht="20.100000000000001" customHeight="1" x14ac:dyDescent="0.25">
      <c r="A41" s="18"/>
      <c r="B41" s="18"/>
      <c r="C41" s="15" t="s">
        <v>12</v>
      </c>
      <c r="D41" s="7">
        <f t="shared" si="20"/>
        <v>6245.5</v>
      </c>
      <c r="E41" s="7">
        <f t="shared" ref="E41:O43" si="22">E46</f>
        <v>0</v>
      </c>
      <c r="F41" s="7">
        <f t="shared" si="22"/>
        <v>0</v>
      </c>
      <c r="G41" s="7">
        <f t="shared" si="22"/>
        <v>0</v>
      </c>
      <c r="H41" s="7">
        <f t="shared" si="22"/>
        <v>0</v>
      </c>
      <c r="I41" s="7">
        <f t="shared" si="22"/>
        <v>0</v>
      </c>
      <c r="J41" s="7">
        <f t="shared" si="22"/>
        <v>0</v>
      </c>
      <c r="K41" s="7">
        <f t="shared" si="22"/>
        <v>0</v>
      </c>
      <c r="L41" s="7">
        <f>L46+L51+L56</f>
        <v>6245.5</v>
      </c>
      <c r="M41" s="7">
        <f t="shared" si="22"/>
        <v>0</v>
      </c>
      <c r="N41" s="7">
        <f t="shared" si="22"/>
        <v>0</v>
      </c>
      <c r="O41" s="7">
        <f t="shared" si="22"/>
        <v>0</v>
      </c>
    </row>
    <row r="42" spans="1:16" ht="20.100000000000001" customHeight="1" x14ac:dyDescent="0.25">
      <c r="A42" s="18"/>
      <c r="B42" s="18"/>
      <c r="C42" s="15" t="s">
        <v>13</v>
      </c>
      <c r="D42" s="7">
        <f t="shared" si="20"/>
        <v>11250.16389</v>
      </c>
      <c r="E42" s="7">
        <f t="shared" si="22"/>
        <v>737.4</v>
      </c>
      <c r="F42" s="7">
        <f t="shared" si="22"/>
        <v>738.9</v>
      </c>
      <c r="G42" s="7">
        <f t="shared" si="22"/>
        <v>1415.4</v>
      </c>
      <c r="H42" s="7">
        <f t="shared" si="22"/>
        <v>2091.5</v>
      </c>
      <c r="I42" s="7">
        <f t="shared" si="22"/>
        <v>391.9</v>
      </c>
      <c r="J42" s="7">
        <f t="shared" si="22"/>
        <v>1421.1</v>
      </c>
      <c r="K42" s="7">
        <f t="shared" si="22"/>
        <v>1394.8638900000001</v>
      </c>
      <c r="L42" s="7">
        <f>L47+L52+L57</f>
        <v>2759.1000000000004</v>
      </c>
      <c r="M42" s="7">
        <f t="shared" si="22"/>
        <v>100</v>
      </c>
      <c r="N42" s="7">
        <f t="shared" si="22"/>
        <v>100</v>
      </c>
      <c r="O42" s="7">
        <f>O47</f>
        <v>100</v>
      </c>
    </row>
    <row r="43" spans="1:16" ht="35.1" customHeight="1" x14ac:dyDescent="0.25">
      <c r="A43" s="19"/>
      <c r="B43" s="19"/>
      <c r="C43" s="15" t="s">
        <v>15</v>
      </c>
      <c r="D43" s="7">
        <f t="shared" si="20"/>
        <v>0</v>
      </c>
      <c r="E43" s="7">
        <f t="shared" si="22"/>
        <v>0</v>
      </c>
      <c r="F43" s="7">
        <f t="shared" si="22"/>
        <v>0</v>
      </c>
      <c r="G43" s="7">
        <f t="shared" si="22"/>
        <v>0</v>
      </c>
      <c r="H43" s="7">
        <f t="shared" si="22"/>
        <v>0</v>
      </c>
      <c r="I43" s="7">
        <f t="shared" si="22"/>
        <v>0</v>
      </c>
      <c r="J43" s="7">
        <f t="shared" si="22"/>
        <v>0</v>
      </c>
      <c r="K43" s="7">
        <f t="shared" si="22"/>
        <v>0</v>
      </c>
      <c r="L43" s="7">
        <f t="shared" si="22"/>
        <v>0</v>
      </c>
      <c r="M43" s="7">
        <f t="shared" si="22"/>
        <v>0</v>
      </c>
      <c r="N43" s="7">
        <f t="shared" si="22"/>
        <v>0</v>
      </c>
      <c r="O43" s="7">
        <f t="shared" si="22"/>
        <v>0</v>
      </c>
    </row>
    <row r="44" spans="1:16" ht="20.100000000000001" customHeight="1" x14ac:dyDescent="0.25">
      <c r="A44" s="17" t="s">
        <v>21</v>
      </c>
      <c r="B44" s="17" t="s">
        <v>22</v>
      </c>
      <c r="C44" s="15" t="s">
        <v>3</v>
      </c>
      <c r="D44" s="7">
        <f>SUM(E44:O44)</f>
        <v>9098.5638899999994</v>
      </c>
      <c r="E44" s="7">
        <v>737.4</v>
      </c>
      <c r="F44" s="7">
        <v>738.9</v>
      </c>
      <c r="G44" s="7">
        <v>1415.4</v>
      </c>
      <c r="H44" s="7">
        <f>SUM(H47)</f>
        <v>2091.5</v>
      </c>
      <c r="I44" s="7">
        <f>SUM(I47)</f>
        <v>391.9</v>
      </c>
      <c r="J44" s="7">
        <f t="shared" ref="J44:O44" si="23">SUM(J45:J47)</f>
        <v>1421.1</v>
      </c>
      <c r="K44" s="7">
        <f t="shared" si="23"/>
        <v>1394.8638900000001</v>
      </c>
      <c r="L44" s="7">
        <f>SUM(L45:L47)</f>
        <v>607.5</v>
      </c>
      <c r="M44" s="7">
        <f t="shared" si="23"/>
        <v>100</v>
      </c>
      <c r="N44" s="7">
        <f t="shared" si="23"/>
        <v>100</v>
      </c>
      <c r="O44" s="7">
        <f t="shared" si="23"/>
        <v>100</v>
      </c>
    </row>
    <row r="45" spans="1:16" ht="20.100000000000001" customHeight="1" x14ac:dyDescent="0.25">
      <c r="A45" s="18"/>
      <c r="B45" s="18"/>
      <c r="C45" s="15" t="s">
        <v>11</v>
      </c>
      <c r="D45" s="7">
        <f t="shared" ref="D45:D70" si="24">SUM(E45:O45)</f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  <c r="N45" s="7">
        <v>0</v>
      </c>
      <c r="O45" s="7">
        <v>0</v>
      </c>
    </row>
    <row r="46" spans="1:16" ht="20.100000000000001" customHeight="1" x14ac:dyDescent="0.25">
      <c r="A46" s="18"/>
      <c r="B46" s="18"/>
      <c r="C46" s="15" t="s">
        <v>12</v>
      </c>
      <c r="D46" s="7">
        <f t="shared" si="24"/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</row>
    <row r="47" spans="1:16" ht="20.100000000000001" customHeight="1" x14ac:dyDescent="0.25">
      <c r="A47" s="18"/>
      <c r="B47" s="18"/>
      <c r="C47" s="15" t="s">
        <v>13</v>
      </c>
      <c r="D47" s="7">
        <f t="shared" si="24"/>
        <v>9098.5638899999994</v>
      </c>
      <c r="E47" s="7">
        <v>737.4</v>
      </c>
      <c r="F47" s="7">
        <v>738.9</v>
      </c>
      <c r="G47" s="7">
        <v>1415.4</v>
      </c>
      <c r="H47" s="7">
        <v>2091.5</v>
      </c>
      <c r="I47" s="7">
        <v>391.9</v>
      </c>
      <c r="J47" s="7">
        <v>1421.1</v>
      </c>
      <c r="K47" s="7">
        <f>555.06389+250+100.2+489.6</f>
        <v>1394.8638900000001</v>
      </c>
      <c r="L47" s="7">
        <f>243.4-1.2+200+3+92-14.7+85</f>
        <v>607.5</v>
      </c>
      <c r="M47" s="7">
        <v>100</v>
      </c>
      <c r="N47" s="7">
        <v>100</v>
      </c>
      <c r="O47" s="7">
        <v>100</v>
      </c>
    </row>
    <row r="48" spans="1:16" ht="35.1" customHeight="1" x14ac:dyDescent="0.25">
      <c r="A48" s="19"/>
      <c r="B48" s="19"/>
      <c r="C48" s="15" t="s">
        <v>15</v>
      </c>
      <c r="D48" s="7">
        <f t="shared" si="24"/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</row>
    <row r="49" spans="1:16" ht="24.75" customHeight="1" x14ac:dyDescent="0.25">
      <c r="A49" s="17" t="s">
        <v>56</v>
      </c>
      <c r="B49" s="17" t="s">
        <v>55</v>
      </c>
      <c r="C49" s="15" t="s">
        <v>3</v>
      </c>
      <c r="D49" s="7">
        <f>SUM(D50:D53)</f>
        <v>2127.6999999999998</v>
      </c>
      <c r="E49" s="7">
        <f t="shared" ref="E49:O49" si="25">SUM(E50:E53)</f>
        <v>0</v>
      </c>
      <c r="F49" s="7">
        <f t="shared" si="25"/>
        <v>0</v>
      </c>
      <c r="G49" s="7">
        <f t="shared" si="25"/>
        <v>0</v>
      </c>
      <c r="H49" s="7">
        <f t="shared" si="25"/>
        <v>0</v>
      </c>
      <c r="I49" s="7">
        <f t="shared" si="25"/>
        <v>0</v>
      </c>
      <c r="J49" s="7">
        <f t="shared" si="25"/>
        <v>0</v>
      </c>
      <c r="K49" s="7">
        <f t="shared" si="25"/>
        <v>0</v>
      </c>
      <c r="L49" s="7">
        <f t="shared" si="25"/>
        <v>2127.6999999999998</v>
      </c>
      <c r="M49" s="7">
        <f t="shared" si="25"/>
        <v>0</v>
      </c>
      <c r="N49" s="7">
        <f t="shared" si="25"/>
        <v>0</v>
      </c>
      <c r="O49" s="7">
        <f t="shared" si="25"/>
        <v>0</v>
      </c>
    </row>
    <row r="50" spans="1:16" ht="26.25" customHeight="1" x14ac:dyDescent="0.25">
      <c r="A50" s="18"/>
      <c r="B50" s="18"/>
      <c r="C50" s="15" t="s">
        <v>11</v>
      </c>
      <c r="D50" s="7">
        <f xml:space="preserve"> SUM(E50:O50)</f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</row>
    <row r="51" spans="1:16" ht="24.75" customHeight="1" x14ac:dyDescent="0.25">
      <c r="A51" s="18"/>
      <c r="B51" s="18"/>
      <c r="C51" s="15" t="s">
        <v>12</v>
      </c>
      <c r="D51" s="7">
        <f>SUM(E51:O51)</f>
        <v>2000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2000</v>
      </c>
      <c r="M51" s="7">
        <v>0</v>
      </c>
      <c r="N51" s="7">
        <v>0</v>
      </c>
      <c r="O51" s="7">
        <v>0</v>
      </c>
    </row>
    <row r="52" spans="1:16" ht="27" customHeight="1" x14ac:dyDescent="0.25">
      <c r="A52" s="18"/>
      <c r="B52" s="18"/>
      <c r="C52" s="15" t="s">
        <v>13</v>
      </c>
      <c r="D52" s="7">
        <f>SUM(E52:O52)</f>
        <v>127.7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127.7</v>
      </c>
      <c r="M52" s="7">
        <v>0</v>
      </c>
      <c r="N52" s="7">
        <v>0</v>
      </c>
      <c r="O52" s="7">
        <v>0</v>
      </c>
    </row>
    <row r="53" spans="1:16" ht="30" customHeight="1" x14ac:dyDescent="0.25">
      <c r="A53" s="19"/>
      <c r="B53" s="19"/>
      <c r="C53" s="15" t="s">
        <v>15</v>
      </c>
      <c r="D53" s="7">
        <f>SUM(E53:O53)</f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</row>
    <row r="54" spans="1:16" ht="24.75" customHeight="1" x14ac:dyDescent="0.25">
      <c r="A54" s="17" t="s">
        <v>57</v>
      </c>
      <c r="B54" s="17" t="s">
        <v>58</v>
      </c>
      <c r="C54" s="15" t="s">
        <v>3</v>
      </c>
      <c r="D54" s="7">
        <f>SUM(D55:D58)</f>
        <v>25499.100000000002</v>
      </c>
      <c r="E54" s="7">
        <f t="shared" ref="E54:O54" si="26">SUM(E55:E58)</f>
        <v>0</v>
      </c>
      <c r="F54" s="7">
        <f t="shared" si="26"/>
        <v>0</v>
      </c>
      <c r="G54" s="7">
        <f t="shared" si="26"/>
        <v>0</v>
      </c>
      <c r="H54" s="7">
        <f t="shared" si="26"/>
        <v>0</v>
      </c>
      <c r="I54" s="7">
        <f t="shared" si="26"/>
        <v>0</v>
      </c>
      <c r="J54" s="7">
        <f t="shared" si="26"/>
        <v>0</v>
      </c>
      <c r="K54" s="7">
        <f t="shared" si="26"/>
        <v>0</v>
      </c>
      <c r="L54" s="7">
        <f>SUM(L55:L58)</f>
        <v>25499.100000000002</v>
      </c>
      <c r="M54" s="7">
        <f t="shared" si="26"/>
        <v>0</v>
      </c>
      <c r="N54" s="7">
        <f t="shared" si="26"/>
        <v>0</v>
      </c>
      <c r="O54" s="7">
        <f t="shared" si="26"/>
        <v>0</v>
      </c>
    </row>
    <row r="55" spans="1:16" ht="26.25" customHeight="1" x14ac:dyDescent="0.25">
      <c r="A55" s="18"/>
      <c r="B55" s="18"/>
      <c r="C55" s="15" t="s">
        <v>11</v>
      </c>
      <c r="D55" s="7">
        <f xml:space="preserve"> SUM(E55:O55)</f>
        <v>19229.7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19229.7</v>
      </c>
      <c r="M55" s="7">
        <v>0</v>
      </c>
      <c r="N55" s="7">
        <v>0</v>
      </c>
      <c r="O55" s="7">
        <v>0</v>
      </c>
    </row>
    <row r="56" spans="1:16" ht="24.75" customHeight="1" x14ac:dyDescent="0.25">
      <c r="A56" s="18"/>
      <c r="B56" s="18"/>
      <c r="C56" s="15" t="s">
        <v>12</v>
      </c>
      <c r="D56" s="7">
        <f>SUM(E56:O56)</f>
        <v>4245.5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4245.5</v>
      </c>
      <c r="M56" s="7">
        <v>0</v>
      </c>
      <c r="N56" s="7">
        <v>0</v>
      </c>
      <c r="O56" s="7">
        <v>0</v>
      </c>
    </row>
    <row r="57" spans="1:16" ht="27" customHeight="1" x14ac:dyDescent="0.25">
      <c r="A57" s="18"/>
      <c r="B57" s="18"/>
      <c r="C57" s="15" t="s">
        <v>13</v>
      </c>
      <c r="D57" s="7">
        <f>SUM(E57:O57)</f>
        <v>2023.9</v>
      </c>
      <c r="E57" s="7">
        <v>0</v>
      </c>
      <c r="F57" s="7">
        <v>0</v>
      </c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2023.9</v>
      </c>
      <c r="M57" s="7">
        <v>0</v>
      </c>
      <c r="N57" s="7">
        <v>0</v>
      </c>
      <c r="O57" s="7">
        <v>0</v>
      </c>
    </row>
    <row r="58" spans="1:16" ht="30" customHeight="1" x14ac:dyDescent="0.25">
      <c r="A58" s="19"/>
      <c r="B58" s="19"/>
      <c r="C58" s="15" t="s">
        <v>15</v>
      </c>
      <c r="D58" s="7">
        <f>SUM(E58:O58)</f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>
        <v>0</v>
      </c>
      <c r="L58" s="7">
        <v>0</v>
      </c>
      <c r="M58" s="7">
        <v>0</v>
      </c>
      <c r="N58" s="7">
        <v>0</v>
      </c>
      <c r="O58" s="7">
        <v>0</v>
      </c>
    </row>
    <row r="59" spans="1:16" ht="20.100000000000001" customHeight="1" x14ac:dyDescent="0.25">
      <c r="A59" s="17" t="s">
        <v>23</v>
      </c>
      <c r="B59" s="17" t="s">
        <v>24</v>
      </c>
      <c r="C59" s="15" t="s">
        <v>3</v>
      </c>
      <c r="D59" s="7">
        <f t="shared" si="24"/>
        <v>105867.99999999999</v>
      </c>
      <c r="E59" s="7">
        <f>E60+E61+E62+E64</f>
        <v>5785.5999999999995</v>
      </c>
      <c r="F59" s="7">
        <f t="shared" ref="F59:O59" si="27">F60+F61+F62+F64</f>
        <v>10555.8</v>
      </c>
      <c r="G59" s="7">
        <f t="shared" si="27"/>
        <v>10261.700000000001</v>
      </c>
      <c r="H59" s="7">
        <f t="shared" si="27"/>
        <v>9858.1</v>
      </c>
      <c r="I59" s="7">
        <f t="shared" si="27"/>
        <v>13130.699999999999</v>
      </c>
      <c r="J59" s="7">
        <f t="shared" si="27"/>
        <v>10264.5</v>
      </c>
      <c r="K59" s="7">
        <f>K60+K61+K62+K64</f>
        <v>16051.7</v>
      </c>
      <c r="L59" s="7">
        <f t="shared" si="27"/>
        <v>10302.599999999999</v>
      </c>
      <c r="M59" s="7">
        <f t="shared" si="27"/>
        <v>6424.8</v>
      </c>
      <c r="N59" s="7">
        <f t="shared" si="27"/>
        <v>6666.2</v>
      </c>
      <c r="O59" s="7">
        <f t="shared" si="27"/>
        <v>6566.3</v>
      </c>
    </row>
    <row r="60" spans="1:16" ht="20.100000000000001" customHeight="1" x14ac:dyDescent="0.25">
      <c r="A60" s="18"/>
      <c r="B60" s="18"/>
      <c r="C60" s="15" t="s">
        <v>11</v>
      </c>
      <c r="D60" s="7">
        <f t="shared" si="24"/>
        <v>630</v>
      </c>
      <c r="E60" s="7">
        <f>E66+E72+E77+E82+E87</f>
        <v>0</v>
      </c>
      <c r="F60" s="7">
        <f t="shared" ref="F60:O60" si="28">F66+F72+F77+F82+F87</f>
        <v>630</v>
      </c>
      <c r="G60" s="7">
        <f t="shared" si="28"/>
        <v>0</v>
      </c>
      <c r="H60" s="7">
        <f t="shared" si="28"/>
        <v>0</v>
      </c>
      <c r="I60" s="7">
        <f t="shared" si="28"/>
        <v>0</v>
      </c>
      <c r="J60" s="7">
        <f t="shared" si="28"/>
        <v>0</v>
      </c>
      <c r="K60" s="7">
        <f t="shared" si="28"/>
        <v>0</v>
      </c>
      <c r="L60" s="7">
        <f t="shared" si="28"/>
        <v>0</v>
      </c>
      <c r="M60" s="7">
        <f t="shared" si="28"/>
        <v>0</v>
      </c>
      <c r="N60" s="7">
        <f t="shared" si="28"/>
        <v>0</v>
      </c>
      <c r="O60" s="7">
        <f t="shared" si="28"/>
        <v>0</v>
      </c>
      <c r="P60" s="11"/>
    </row>
    <row r="61" spans="1:16" ht="20.100000000000001" customHeight="1" x14ac:dyDescent="0.25">
      <c r="A61" s="18"/>
      <c r="B61" s="18"/>
      <c r="C61" s="15" t="s">
        <v>12</v>
      </c>
      <c r="D61" s="7">
        <f t="shared" si="24"/>
        <v>335</v>
      </c>
      <c r="E61" s="7">
        <f t="shared" ref="E61:O62" si="29">E67+E73+E78+E83+E88</f>
        <v>0</v>
      </c>
      <c r="F61" s="7">
        <f t="shared" si="29"/>
        <v>0</v>
      </c>
      <c r="G61" s="7">
        <f t="shared" si="29"/>
        <v>335</v>
      </c>
      <c r="H61" s="7">
        <f t="shared" si="29"/>
        <v>0</v>
      </c>
      <c r="I61" s="7">
        <f t="shared" si="29"/>
        <v>0</v>
      </c>
      <c r="J61" s="7">
        <f t="shared" si="29"/>
        <v>0</v>
      </c>
      <c r="K61" s="7">
        <f t="shared" si="29"/>
        <v>0</v>
      </c>
      <c r="L61" s="7">
        <f t="shared" si="29"/>
        <v>0</v>
      </c>
      <c r="M61" s="7">
        <f t="shared" si="29"/>
        <v>0</v>
      </c>
      <c r="N61" s="7">
        <f t="shared" si="29"/>
        <v>0</v>
      </c>
      <c r="O61" s="7">
        <f t="shared" si="29"/>
        <v>0</v>
      </c>
    </row>
    <row r="62" spans="1:16" ht="20.100000000000001" customHeight="1" x14ac:dyDescent="0.25">
      <c r="A62" s="18"/>
      <c r="B62" s="18"/>
      <c r="C62" s="15" t="s">
        <v>13</v>
      </c>
      <c r="D62" s="7">
        <f t="shared" si="24"/>
        <v>104902.99999999999</v>
      </c>
      <c r="E62" s="7">
        <f t="shared" si="29"/>
        <v>5785.5999999999995</v>
      </c>
      <c r="F62" s="7">
        <f t="shared" si="29"/>
        <v>9925.7999999999993</v>
      </c>
      <c r="G62" s="7">
        <f t="shared" si="29"/>
        <v>9926.7000000000007</v>
      </c>
      <c r="H62" s="7">
        <f t="shared" si="29"/>
        <v>9858.1</v>
      </c>
      <c r="I62" s="7">
        <f t="shared" si="29"/>
        <v>13130.699999999999</v>
      </c>
      <c r="J62" s="7">
        <f t="shared" si="29"/>
        <v>10264.5</v>
      </c>
      <c r="K62" s="7">
        <f t="shared" si="29"/>
        <v>16051.7</v>
      </c>
      <c r="L62" s="7">
        <f>L68+L74+L79+L84+L89</f>
        <v>10302.599999999999</v>
      </c>
      <c r="M62" s="7">
        <f>M68+M74+M79+M84</f>
        <v>6424.8</v>
      </c>
      <c r="N62" s="7">
        <f>N65+N71+N79+N84</f>
        <v>6666.2</v>
      </c>
      <c r="O62" s="7">
        <f>O68+O74+O79+O84</f>
        <v>6566.3</v>
      </c>
    </row>
    <row r="63" spans="1:16" ht="35.1" customHeight="1" x14ac:dyDescent="0.25">
      <c r="A63" s="18"/>
      <c r="B63" s="18"/>
      <c r="C63" s="9" t="s">
        <v>14</v>
      </c>
      <c r="D63" s="7">
        <f t="shared" si="24"/>
        <v>1624.8</v>
      </c>
      <c r="E63" s="7">
        <f>E69</f>
        <v>1624.8</v>
      </c>
      <c r="F63" s="7">
        <f t="shared" ref="F63:O63" si="30">F69</f>
        <v>0</v>
      </c>
      <c r="G63" s="7">
        <f t="shared" si="30"/>
        <v>0</v>
      </c>
      <c r="H63" s="7">
        <f t="shared" si="30"/>
        <v>0</v>
      </c>
      <c r="I63" s="7">
        <f t="shared" si="30"/>
        <v>0</v>
      </c>
      <c r="J63" s="7">
        <f t="shared" si="30"/>
        <v>0</v>
      </c>
      <c r="K63" s="7">
        <f t="shared" si="30"/>
        <v>0</v>
      </c>
      <c r="L63" s="7">
        <f t="shared" si="30"/>
        <v>0</v>
      </c>
      <c r="M63" s="7">
        <f t="shared" si="30"/>
        <v>0</v>
      </c>
      <c r="N63" s="7">
        <f t="shared" si="30"/>
        <v>0</v>
      </c>
      <c r="O63" s="7">
        <f t="shared" si="30"/>
        <v>0</v>
      </c>
    </row>
    <row r="64" spans="1:16" ht="35.1" customHeight="1" x14ac:dyDescent="0.25">
      <c r="A64" s="19"/>
      <c r="B64" s="19"/>
      <c r="C64" s="15" t="s">
        <v>15</v>
      </c>
      <c r="D64" s="7">
        <f t="shared" si="24"/>
        <v>0</v>
      </c>
      <c r="E64" s="7">
        <f>E70+E75+E80+E85+E90</f>
        <v>0</v>
      </c>
      <c r="F64" s="7">
        <f t="shared" ref="F64:O64" si="31">F70+F75+F80+F85+F90</f>
        <v>0</v>
      </c>
      <c r="G64" s="7">
        <f t="shared" si="31"/>
        <v>0</v>
      </c>
      <c r="H64" s="7">
        <f t="shared" si="31"/>
        <v>0</v>
      </c>
      <c r="I64" s="7">
        <f t="shared" si="31"/>
        <v>0</v>
      </c>
      <c r="J64" s="7">
        <f t="shared" si="31"/>
        <v>0</v>
      </c>
      <c r="K64" s="7">
        <f t="shared" si="31"/>
        <v>0</v>
      </c>
      <c r="L64" s="7">
        <f t="shared" si="31"/>
        <v>0</v>
      </c>
      <c r="M64" s="7">
        <f t="shared" si="31"/>
        <v>0</v>
      </c>
      <c r="N64" s="7">
        <f t="shared" si="31"/>
        <v>0</v>
      </c>
      <c r="O64" s="7">
        <f t="shared" si="31"/>
        <v>0</v>
      </c>
    </row>
    <row r="65" spans="1:16" ht="20.100000000000001" customHeight="1" x14ac:dyDescent="0.25">
      <c r="A65" s="17" t="s">
        <v>25</v>
      </c>
      <c r="B65" s="17" t="s">
        <v>26</v>
      </c>
      <c r="C65" s="15" t="s">
        <v>3</v>
      </c>
      <c r="D65" s="7">
        <f t="shared" si="24"/>
        <v>64028.9</v>
      </c>
      <c r="E65" s="7">
        <v>4372.7</v>
      </c>
      <c r="F65" s="7">
        <v>5800.5</v>
      </c>
      <c r="G65" s="7">
        <v>5857.8</v>
      </c>
      <c r="H65" s="7">
        <v>5201.6000000000004</v>
      </c>
      <c r="I65" s="7">
        <f>SUM(I68)</f>
        <v>8035.9</v>
      </c>
      <c r="J65" s="7">
        <f>SUM(J66:J69)</f>
        <v>4049</v>
      </c>
      <c r="K65" s="7">
        <f t="shared" ref="K65:O65" si="32">SUM(K66:K69)</f>
        <v>7824.9000000000005</v>
      </c>
      <c r="L65" s="7">
        <f>SUM(L66:L69)</f>
        <v>7329.1999999999989</v>
      </c>
      <c r="M65" s="7">
        <f t="shared" si="32"/>
        <v>4724.8</v>
      </c>
      <c r="N65" s="7">
        <f t="shared" si="32"/>
        <v>5466.2</v>
      </c>
      <c r="O65" s="7">
        <f t="shared" si="32"/>
        <v>5366.3</v>
      </c>
    </row>
    <row r="66" spans="1:16" ht="20.100000000000001" customHeight="1" x14ac:dyDescent="0.25">
      <c r="A66" s="18"/>
      <c r="B66" s="18"/>
      <c r="C66" s="15" t="s">
        <v>11</v>
      </c>
      <c r="D66" s="7">
        <f t="shared" si="24"/>
        <v>0</v>
      </c>
      <c r="E66" s="7">
        <v>0</v>
      </c>
      <c r="F66" s="7">
        <v>0</v>
      </c>
      <c r="G66" s="7">
        <v>0</v>
      </c>
      <c r="H66" s="7">
        <v>0</v>
      </c>
      <c r="I66" s="7">
        <v>0</v>
      </c>
      <c r="J66" s="7">
        <v>0</v>
      </c>
      <c r="K66" s="7">
        <v>0</v>
      </c>
      <c r="L66" s="7">
        <v>0</v>
      </c>
      <c r="M66" s="7">
        <v>0</v>
      </c>
      <c r="N66" s="7">
        <v>0</v>
      </c>
      <c r="O66" s="7">
        <v>0</v>
      </c>
      <c r="P66" s="12"/>
    </row>
    <row r="67" spans="1:16" ht="20.100000000000001" customHeight="1" x14ac:dyDescent="0.25">
      <c r="A67" s="18"/>
      <c r="B67" s="18"/>
      <c r="C67" s="15" t="s">
        <v>12</v>
      </c>
      <c r="D67" s="7">
        <f t="shared" si="24"/>
        <v>0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</row>
    <row r="68" spans="1:16" ht="20.100000000000001" customHeight="1" x14ac:dyDescent="0.25">
      <c r="A68" s="18"/>
      <c r="B68" s="18"/>
      <c r="C68" s="15" t="s">
        <v>13</v>
      </c>
      <c r="D68" s="7">
        <f t="shared" si="24"/>
        <v>64028.9</v>
      </c>
      <c r="E68" s="7">
        <v>4372.7</v>
      </c>
      <c r="F68" s="7">
        <v>5800.5</v>
      </c>
      <c r="G68" s="7">
        <v>5857.8</v>
      </c>
      <c r="H68" s="7">
        <v>5201.6000000000004</v>
      </c>
      <c r="I68" s="7">
        <v>8035.9</v>
      </c>
      <c r="J68" s="7">
        <v>4049</v>
      </c>
      <c r="K68" s="7">
        <f>8678.7-665.2+1069.5-1268.4+10.3</f>
        <v>7824.9000000000005</v>
      </c>
      <c r="L68" s="7">
        <f>SUM(3300+200+10+541.9+1.2-10-1.2+2900+300+50.9+100.4+14.7-84.4+5.7)</f>
        <v>7329.1999999999989</v>
      </c>
      <c r="M68" s="7">
        <v>4724.8</v>
      </c>
      <c r="N68" s="7">
        <v>5466.2</v>
      </c>
      <c r="O68" s="7">
        <v>5366.3</v>
      </c>
    </row>
    <row r="69" spans="1:16" ht="35.1" customHeight="1" x14ac:dyDescent="0.25">
      <c r="A69" s="18"/>
      <c r="B69" s="18"/>
      <c r="C69" s="9" t="s">
        <v>14</v>
      </c>
      <c r="D69" s="7">
        <f t="shared" si="24"/>
        <v>1624.8</v>
      </c>
      <c r="E69" s="7">
        <v>1624.8</v>
      </c>
      <c r="F69" s="7">
        <v>0</v>
      </c>
      <c r="G69" s="7">
        <v>0</v>
      </c>
      <c r="H69" s="7">
        <v>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</row>
    <row r="70" spans="1:16" ht="35.1" customHeight="1" x14ac:dyDescent="0.25">
      <c r="A70" s="19"/>
      <c r="B70" s="19"/>
      <c r="C70" s="15" t="s">
        <v>15</v>
      </c>
      <c r="D70" s="7">
        <f t="shared" si="24"/>
        <v>0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0</v>
      </c>
      <c r="L70" s="7">
        <v>0</v>
      </c>
      <c r="M70" s="7">
        <v>0</v>
      </c>
      <c r="N70" s="7">
        <v>0</v>
      </c>
      <c r="O70" s="7">
        <v>0</v>
      </c>
    </row>
    <row r="71" spans="1:16" ht="20.100000000000001" customHeight="1" x14ac:dyDescent="0.25">
      <c r="A71" s="17" t="s">
        <v>27</v>
      </c>
      <c r="B71" s="17" t="s">
        <v>46</v>
      </c>
      <c r="C71" s="15" t="s">
        <v>3</v>
      </c>
      <c r="D71" s="7">
        <f>SUM(E71:O71)</f>
        <v>11307.6</v>
      </c>
      <c r="E71" s="7">
        <v>680.2</v>
      </c>
      <c r="F71" s="7">
        <v>1447.3</v>
      </c>
      <c r="G71" s="7">
        <v>1447.3</v>
      </c>
      <c r="H71" s="7">
        <v>1545.3</v>
      </c>
      <c r="I71" s="7">
        <f>SUM(I74)</f>
        <v>1613</v>
      </c>
      <c r="J71" s="7">
        <f>SUM(J72:J74)</f>
        <v>482</v>
      </c>
      <c r="K71" s="7">
        <f t="shared" ref="K71:O71" si="33">SUM(K72:K74)</f>
        <v>1553.5</v>
      </c>
      <c r="L71" s="7">
        <f>SUM(L72:L74)</f>
        <v>739</v>
      </c>
      <c r="M71" s="7">
        <f t="shared" si="33"/>
        <v>600</v>
      </c>
      <c r="N71" s="7">
        <f t="shared" si="33"/>
        <v>600</v>
      </c>
      <c r="O71" s="7">
        <f t="shared" si="33"/>
        <v>600</v>
      </c>
    </row>
    <row r="72" spans="1:16" ht="20.100000000000001" customHeight="1" x14ac:dyDescent="0.25">
      <c r="A72" s="18"/>
      <c r="B72" s="18"/>
      <c r="C72" s="15" t="s">
        <v>11</v>
      </c>
      <c r="D72" s="7">
        <f t="shared" ref="D72:D75" si="34">SUM(E72:O72)</f>
        <v>0</v>
      </c>
      <c r="E72" s="7">
        <v>0</v>
      </c>
      <c r="F72" s="7">
        <v>0</v>
      </c>
      <c r="G72" s="7">
        <v>0</v>
      </c>
      <c r="H72" s="7">
        <v>0</v>
      </c>
      <c r="I72" s="7">
        <v>0</v>
      </c>
      <c r="J72" s="7">
        <v>0</v>
      </c>
      <c r="K72" s="7">
        <v>0</v>
      </c>
      <c r="L72" s="7">
        <v>0</v>
      </c>
      <c r="M72" s="7">
        <v>0</v>
      </c>
      <c r="N72" s="7">
        <v>0</v>
      </c>
      <c r="O72" s="7">
        <v>0</v>
      </c>
    </row>
    <row r="73" spans="1:16" ht="20.100000000000001" customHeight="1" x14ac:dyDescent="0.25">
      <c r="A73" s="18"/>
      <c r="B73" s="18"/>
      <c r="C73" s="15" t="s">
        <v>12</v>
      </c>
      <c r="D73" s="7">
        <f t="shared" si="34"/>
        <v>0</v>
      </c>
      <c r="E73" s="7">
        <v>0</v>
      </c>
      <c r="F73" s="7">
        <v>0</v>
      </c>
      <c r="G73" s="7">
        <v>0</v>
      </c>
      <c r="H73" s="7">
        <v>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</row>
    <row r="74" spans="1:16" ht="20.100000000000001" customHeight="1" x14ac:dyDescent="0.25">
      <c r="A74" s="18"/>
      <c r="B74" s="18"/>
      <c r="C74" s="15" t="s">
        <v>13</v>
      </c>
      <c r="D74" s="7">
        <f t="shared" si="34"/>
        <v>11307.6</v>
      </c>
      <c r="E74" s="7">
        <v>680.2</v>
      </c>
      <c r="F74" s="7">
        <v>1447.3</v>
      </c>
      <c r="G74" s="7">
        <v>1447.3</v>
      </c>
      <c r="H74" s="7">
        <v>1545.3</v>
      </c>
      <c r="I74" s="7">
        <v>1613</v>
      </c>
      <c r="J74" s="7">
        <v>482</v>
      </c>
      <c r="K74" s="7">
        <v>1553.5</v>
      </c>
      <c r="L74" s="7">
        <f>917-424-200+500-53.9-0.1</f>
        <v>739</v>
      </c>
      <c r="M74" s="7">
        <v>600</v>
      </c>
      <c r="N74" s="7">
        <v>600</v>
      </c>
      <c r="O74" s="7">
        <v>600</v>
      </c>
    </row>
    <row r="75" spans="1:16" ht="35.1" customHeight="1" x14ac:dyDescent="0.25">
      <c r="A75" s="19"/>
      <c r="B75" s="19"/>
      <c r="C75" s="15" t="s">
        <v>15</v>
      </c>
      <c r="D75" s="7">
        <f t="shared" si="34"/>
        <v>0</v>
      </c>
      <c r="E75" s="7">
        <v>0</v>
      </c>
      <c r="F75" s="7">
        <v>0</v>
      </c>
      <c r="G75" s="7">
        <v>0</v>
      </c>
      <c r="H75" s="7"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</row>
    <row r="76" spans="1:16" ht="20.100000000000001" customHeight="1" x14ac:dyDescent="0.25">
      <c r="A76" s="17" t="s">
        <v>28</v>
      </c>
      <c r="B76" s="17" t="s">
        <v>29</v>
      </c>
      <c r="C76" s="15" t="s">
        <v>3</v>
      </c>
      <c r="D76" s="7">
        <f>SUM(E76:O76)</f>
        <v>26565.799999999996</v>
      </c>
      <c r="E76" s="7">
        <f>SUM(E78:E79)</f>
        <v>380</v>
      </c>
      <c r="F76" s="7">
        <v>2309.6</v>
      </c>
      <c r="G76" s="7">
        <v>2310</v>
      </c>
      <c r="H76" s="7">
        <f>SUM(H77:H79)</f>
        <v>2846.2</v>
      </c>
      <c r="I76" s="7">
        <f>SUM(I79)</f>
        <v>3189</v>
      </c>
      <c r="J76" s="7">
        <f>SUM(J77:J79)</f>
        <v>5427.9</v>
      </c>
      <c r="K76" s="7">
        <f>SUM(K77:K79)</f>
        <v>6118.3</v>
      </c>
      <c r="L76" s="7">
        <f>SUM(L77:L79)</f>
        <v>1984.8</v>
      </c>
      <c r="M76" s="7">
        <f>SUM(M77:M79)</f>
        <v>1000</v>
      </c>
      <c r="N76" s="7">
        <f t="shared" ref="N76:O76" si="35">SUM(N77:N79)</f>
        <v>500</v>
      </c>
      <c r="O76" s="7">
        <f t="shared" si="35"/>
        <v>500</v>
      </c>
    </row>
    <row r="77" spans="1:16" ht="20.100000000000001" customHeight="1" x14ac:dyDescent="0.25">
      <c r="A77" s="18"/>
      <c r="B77" s="18"/>
      <c r="C77" s="15" t="s">
        <v>11</v>
      </c>
      <c r="D77" s="7">
        <f t="shared" ref="D77:D80" si="36">SUM(E77:O77)</f>
        <v>0</v>
      </c>
      <c r="E77" s="7">
        <v>0</v>
      </c>
      <c r="F77" s="7">
        <v>0</v>
      </c>
      <c r="G77" s="7">
        <v>0</v>
      </c>
      <c r="H77" s="7">
        <v>0</v>
      </c>
      <c r="I77" s="7">
        <v>0</v>
      </c>
      <c r="J77" s="7">
        <v>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</row>
    <row r="78" spans="1:16" ht="20.100000000000001" customHeight="1" x14ac:dyDescent="0.25">
      <c r="A78" s="18"/>
      <c r="B78" s="18"/>
      <c r="C78" s="15" t="s">
        <v>12</v>
      </c>
      <c r="D78" s="7">
        <f t="shared" si="36"/>
        <v>0</v>
      </c>
      <c r="E78" s="13">
        <v>0</v>
      </c>
      <c r="F78" s="7">
        <v>0</v>
      </c>
      <c r="G78" s="7">
        <v>0</v>
      </c>
      <c r="H78" s="7">
        <v>0</v>
      </c>
      <c r="I78" s="7">
        <v>0</v>
      </c>
      <c r="J78" s="7">
        <v>0</v>
      </c>
      <c r="K78" s="7">
        <v>0</v>
      </c>
      <c r="L78" s="7">
        <v>0</v>
      </c>
      <c r="M78" s="7">
        <v>0</v>
      </c>
      <c r="N78" s="7">
        <v>0</v>
      </c>
      <c r="O78" s="7">
        <v>0</v>
      </c>
    </row>
    <row r="79" spans="1:16" ht="20.100000000000001" customHeight="1" x14ac:dyDescent="0.25">
      <c r="A79" s="18"/>
      <c r="B79" s="18"/>
      <c r="C79" s="15" t="s">
        <v>13</v>
      </c>
      <c r="D79" s="7">
        <f t="shared" si="36"/>
        <v>26565.799999999996</v>
      </c>
      <c r="E79" s="13">
        <v>380</v>
      </c>
      <c r="F79" s="7">
        <v>2309.6</v>
      </c>
      <c r="G79" s="7">
        <v>2310</v>
      </c>
      <c r="H79" s="7">
        <v>2846.2</v>
      </c>
      <c r="I79" s="7">
        <v>3189</v>
      </c>
      <c r="J79" s="7">
        <f>5551.9-124</f>
        <v>5427.9</v>
      </c>
      <c r="K79" s="7">
        <f>3090+549.3+1700+1278.8-499.8</f>
        <v>6118.3</v>
      </c>
      <c r="L79" s="7">
        <f>1278.3+424+40-541.9-40+1.2+100+0.1-0.6-5.7+508.6+220.8</f>
        <v>1984.8</v>
      </c>
      <c r="M79" s="7">
        <v>1000</v>
      </c>
      <c r="N79" s="7">
        <v>500</v>
      </c>
      <c r="O79" s="7">
        <v>500</v>
      </c>
    </row>
    <row r="80" spans="1:16" ht="35.1" customHeight="1" x14ac:dyDescent="0.25">
      <c r="A80" s="19"/>
      <c r="B80" s="19"/>
      <c r="C80" s="15" t="s">
        <v>15</v>
      </c>
      <c r="D80" s="7">
        <f t="shared" si="36"/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</row>
    <row r="81" spans="1:15" ht="20.100000000000001" customHeight="1" x14ac:dyDescent="0.25">
      <c r="A81" s="17" t="s">
        <v>30</v>
      </c>
      <c r="B81" s="17" t="s">
        <v>31</v>
      </c>
      <c r="C81" s="15" t="s">
        <v>3</v>
      </c>
      <c r="D81" s="7">
        <f>SUM(E81:O81)</f>
        <v>3487.1</v>
      </c>
      <c r="E81" s="7">
        <v>352.7</v>
      </c>
      <c r="F81" s="7">
        <v>998.4</v>
      </c>
      <c r="G81" s="7">
        <v>168</v>
      </c>
      <c r="H81" s="7">
        <v>265</v>
      </c>
      <c r="I81" s="7">
        <f t="shared" ref="I81:O81" si="37">SUM(I82:I84)</f>
        <v>292.8</v>
      </c>
      <c r="J81" s="7">
        <f t="shared" si="37"/>
        <v>305.60000000000002</v>
      </c>
      <c r="K81" s="7">
        <f t="shared" si="37"/>
        <v>555</v>
      </c>
      <c r="L81" s="7">
        <f t="shared" si="37"/>
        <v>249.6</v>
      </c>
      <c r="M81" s="7">
        <f>SUM(M82:M84)</f>
        <v>100</v>
      </c>
      <c r="N81" s="7">
        <f>SUM(N82:N84)</f>
        <v>100</v>
      </c>
      <c r="O81" s="7">
        <f t="shared" si="37"/>
        <v>100</v>
      </c>
    </row>
    <row r="82" spans="1:15" ht="20.100000000000001" customHeight="1" x14ac:dyDescent="0.25">
      <c r="A82" s="18"/>
      <c r="B82" s="18"/>
      <c r="C82" s="15" t="s">
        <v>11</v>
      </c>
      <c r="D82" s="7">
        <f t="shared" ref="D82:D85" si="38">SUM(E82:O82)</f>
        <v>630</v>
      </c>
      <c r="E82" s="7">
        <v>0</v>
      </c>
      <c r="F82" s="7">
        <v>630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</row>
    <row r="83" spans="1:15" ht="20.100000000000001" customHeight="1" x14ac:dyDescent="0.25">
      <c r="A83" s="18"/>
      <c r="B83" s="18"/>
      <c r="C83" s="15" t="s">
        <v>12</v>
      </c>
      <c r="D83" s="7">
        <f t="shared" si="38"/>
        <v>0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v>0</v>
      </c>
      <c r="K83" s="7">
        <v>0</v>
      </c>
      <c r="L83" s="7">
        <v>0</v>
      </c>
      <c r="M83" s="7">
        <v>0</v>
      </c>
      <c r="N83" s="7">
        <v>0</v>
      </c>
      <c r="O83" s="7">
        <v>0</v>
      </c>
    </row>
    <row r="84" spans="1:15" ht="20.100000000000001" customHeight="1" x14ac:dyDescent="0.25">
      <c r="A84" s="18"/>
      <c r="B84" s="18"/>
      <c r="C84" s="15" t="s">
        <v>13</v>
      </c>
      <c r="D84" s="7">
        <f t="shared" si="38"/>
        <v>2857.1</v>
      </c>
      <c r="E84" s="7">
        <v>352.7</v>
      </c>
      <c r="F84" s="7">
        <v>368.4</v>
      </c>
      <c r="G84" s="7">
        <v>168</v>
      </c>
      <c r="H84" s="7">
        <v>265</v>
      </c>
      <c r="I84" s="7">
        <v>292.8</v>
      </c>
      <c r="J84" s="7">
        <v>305.60000000000002</v>
      </c>
      <c r="K84" s="7">
        <f>549.8+15.6-10.4</f>
        <v>555</v>
      </c>
      <c r="L84" s="7">
        <f>250+192-192.4</f>
        <v>249.6</v>
      </c>
      <c r="M84" s="7">
        <v>100</v>
      </c>
      <c r="N84" s="7">
        <v>100</v>
      </c>
      <c r="O84" s="7">
        <v>100</v>
      </c>
    </row>
    <row r="85" spans="1:15" ht="35.1" customHeight="1" x14ac:dyDescent="0.25">
      <c r="A85" s="19"/>
      <c r="B85" s="19"/>
      <c r="C85" s="15" t="s">
        <v>15</v>
      </c>
      <c r="D85" s="7">
        <f t="shared" si="38"/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</row>
    <row r="86" spans="1:15" ht="20.100000000000001" customHeight="1" x14ac:dyDescent="0.25">
      <c r="A86" s="16" t="s">
        <v>32</v>
      </c>
      <c r="B86" s="16" t="s">
        <v>53</v>
      </c>
      <c r="C86" s="15" t="s">
        <v>3</v>
      </c>
      <c r="D86" s="7">
        <f>SUM(E86:O86)</f>
        <v>478.6</v>
      </c>
      <c r="E86" s="7">
        <v>0</v>
      </c>
      <c r="F86" s="7">
        <v>0</v>
      </c>
      <c r="G86" s="7">
        <f>SUM(G88:G89)</f>
        <v>478.6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</row>
    <row r="87" spans="1:15" s="2" customFormat="1" ht="20.100000000000001" customHeight="1" x14ac:dyDescent="0.35">
      <c r="A87" s="16"/>
      <c r="B87" s="16"/>
      <c r="C87" s="15" t="s">
        <v>11</v>
      </c>
      <c r="D87" s="7">
        <f>SUM(E87:O87)</f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</row>
    <row r="88" spans="1:15" ht="20.100000000000001" customHeight="1" x14ac:dyDescent="0.25">
      <c r="A88" s="16"/>
      <c r="B88" s="16"/>
      <c r="C88" s="15" t="s">
        <v>12</v>
      </c>
      <c r="D88" s="7">
        <f t="shared" ref="D88:D90" si="39">SUM(E88:O88)</f>
        <v>335</v>
      </c>
      <c r="E88" s="7">
        <v>0</v>
      </c>
      <c r="F88" s="7">
        <v>0</v>
      </c>
      <c r="G88" s="7">
        <v>335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</row>
    <row r="89" spans="1:15" ht="20.100000000000001" customHeight="1" x14ac:dyDescent="0.25">
      <c r="A89" s="16"/>
      <c r="B89" s="16"/>
      <c r="C89" s="15" t="s">
        <v>13</v>
      </c>
      <c r="D89" s="7">
        <f t="shared" si="39"/>
        <v>143.6</v>
      </c>
      <c r="E89" s="7">
        <v>0</v>
      </c>
      <c r="F89" s="7">
        <v>0</v>
      </c>
      <c r="G89" s="7">
        <v>143.6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</row>
    <row r="90" spans="1:15" ht="35.1" customHeight="1" x14ac:dyDescent="0.25">
      <c r="A90" s="16"/>
      <c r="B90" s="16"/>
      <c r="C90" s="15" t="s">
        <v>15</v>
      </c>
      <c r="D90" s="7">
        <f t="shared" si="39"/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</row>
    <row r="91" spans="1:15" ht="20.100000000000001" customHeight="1" x14ac:dyDescent="0.25">
      <c r="A91" s="17" t="s">
        <v>47</v>
      </c>
      <c r="B91" s="16" t="s">
        <v>54</v>
      </c>
      <c r="C91" s="15" t="s">
        <v>3</v>
      </c>
      <c r="D91" s="14">
        <f>SUM(E91:O91)</f>
        <v>3053.8</v>
      </c>
      <c r="E91" s="14">
        <v>0</v>
      </c>
      <c r="F91" s="14">
        <v>0</v>
      </c>
      <c r="G91" s="14">
        <f>SUM(G96)</f>
        <v>0</v>
      </c>
      <c r="H91" s="14">
        <f>SUM(H92:H95)</f>
        <v>0</v>
      </c>
      <c r="I91" s="14">
        <f>SUM(I93:I95)</f>
        <v>0</v>
      </c>
      <c r="J91" s="14">
        <v>0</v>
      </c>
      <c r="K91" s="14">
        <f>SUM(K92:K95)</f>
        <v>3053.8</v>
      </c>
      <c r="L91" s="14">
        <f t="shared" ref="L91:O91" si="40">SUM(L94:L95)</f>
        <v>0</v>
      </c>
      <c r="M91" s="14">
        <f t="shared" si="40"/>
        <v>0</v>
      </c>
      <c r="N91" s="14">
        <f t="shared" si="40"/>
        <v>0</v>
      </c>
      <c r="O91" s="14">
        <f t="shared" si="40"/>
        <v>0</v>
      </c>
    </row>
    <row r="92" spans="1:15" ht="20.100000000000001" customHeight="1" x14ac:dyDescent="0.25">
      <c r="A92" s="18"/>
      <c r="B92" s="16"/>
      <c r="C92" s="15" t="s">
        <v>11</v>
      </c>
      <c r="D92" s="14">
        <f t="shared" ref="D92:D94" si="41">SUM(E92:O92)</f>
        <v>2426.3000000000002</v>
      </c>
      <c r="E92" s="14">
        <f t="shared" ref="E92:O95" si="42">E97</f>
        <v>0</v>
      </c>
      <c r="F92" s="14">
        <f t="shared" si="42"/>
        <v>0</v>
      </c>
      <c r="G92" s="14">
        <f t="shared" si="42"/>
        <v>0</v>
      </c>
      <c r="H92" s="14">
        <f t="shared" si="42"/>
        <v>0</v>
      </c>
      <c r="I92" s="14">
        <f t="shared" si="42"/>
        <v>0</v>
      </c>
      <c r="J92" s="14">
        <f t="shared" si="42"/>
        <v>0</v>
      </c>
      <c r="K92" s="14">
        <f>K97</f>
        <v>2426.3000000000002</v>
      </c>
      <c r="L92" s="14">
        <f t="shared" ref="L92:O92" si="43">L97</f>
        <v>0</v>
      </c>
      <c r="M92" s="14">
        <f t="shared" si="43"/>
        <v>0</v>
      </c>
      <c r="N92" s="14">
        <f t="shared" si="43"/>
        <v>0</v>
      </c>
      <c r="O92" s="14">
        <f t="shared" si="43"/>
        <v>0</v>
      </c>
    </row>
    <row r="93" spans="1:15" ht="20.100000000000001" customHeight="1" x14ac:dyDescent="0.25">
      <c r="A93" s="18"/>
      <c r="B93" s="16"/>
      <c r="C93" s="15" t="s">
        <v>12</v>
      </c>
      <c r="D93" s="14">
        <f t="shared" si="41"/>
        <v>384.5</v>
      </c>
      <c r="E93" s="14">
        <f t="shared" si="42"/>
        <v>0</v>
      </c>
      <c r="F93" s="14">
        <f t="shared" si="42"/>
        <v>0</v>
      </c>
      <c r="G93" s="14">
        <f t="shared" si="42"/>
        <v>0</v>
      </c>
      <c r="H93" s="14">
        <f t="shared" si="42"/>
        <v>0</v>
      </c>
      <c r="I93" s="14">
        <f t="shared" si="42"/>
        <v>0</v>
      </c>
      <c r="J93" s="14">
        <f t="shared" si="42"/>
        <v>0</v>
      </c>
      <c r="K93" s="14">
        <f t="shared" si="42"/>
        <v>384.5</v>
      </c>
      <c r="L93" s="14">
        <f t="shared" si="42"/>
        <v>0</v>
      </c>
      <c r="M93" s="14">
        <f t="shared" si="42"/>
        <v>0</v>
      </c>
      <c r="N93" s="14">
        <f t="shared" si="42"/>
        <v>0</v>
      </c>
      <c r="O93" s="14">
        <f t="shared" si="42"/>
        <v>0</v>
      </c>
    </row>
    <row r="94" spans="1:15" ht="20.100000000000001" customHeight="1" x14ac:dyDescent="0.25">
      <c r="A94" s="18"/>
      <c r="B94" s="16"/>
      <c r="C94" s="15" t="s">
        <v>13</v>
      </c>
      <c r="D94" s="14">
        <f t="shared" si="41"/>
        <v>243</v>
      </c>
      <c r="E94" s="14">
        <f t="shared" si="42"/>
        <v>0</v>
      </c>
      <c r="F94" s="14">
        <f t="shared" si="42"/>
        <v>0</v>
      </c>
      <c r="G94" s="14">
        <f t="shared" si="42"/>
        <v>0</v>
      </c>
      <c r="H94" s="14">
        <f t="shared" si="42"/>
        <v>0</v>
      </c>
      <c r="I94" s="14">
        <f t="shared" si="42"/>
        <v>0</v>
      </c>
      <c r="J94" s="14">
        <f t="shared" si="42"/>
        <v>0</v>
      </c>
      <c r="K94" s="14">
        <f t="shared" si="42"/>
        <v>243</v>
      </c>
      <c r="L94" s="14">
        <f t="shared" si="42"/>
        <v>0</v>
      </c>
      <c r="M94" s="14">
        <f t="shared" si="42"/>
        <v>0</v>
      </c>
      <c r="N94" s="14">
        <f t="shared" si="42"/>
        <v>0</v>
      </c>
      <c r="O94" s="14">
        <f t="shared" si="42"/>
        <v>0</v>
      </c>
    </row>
    <row r="95" spans="1:15" ht="35.1" customHeight="1" x14ac:dyDescent="0.25">
      <c r="A95" s="19"/>
      <c r="B95" s="16"/>
      <c r="C95" s="15" t="s">
        <v>15</v>
      </c>
      <c r="D95" s="14">
        <f>SUM(E95:O95)</f>
        <v>0</v>
      </c>
      <c r="E95" s="14">
        <f t="shared" si="42"/>
        <v>0</v>
      </c>
      <c r="F95" s="14">
        <f t="shared" si="42"/>
        <v>0</v>
      </c>
      <c r="G95" s="14">
        <f t="shared" si="42"/>
        <v>0</v>
      </c>
      <c r="H95" s="14">
        <f t="shared" si="42"/>
        <v>0</v>
      </c>
      <c r="I95" s="14">
        <f t="shared" si="42"/>
        <v>0</v>
      </c>
      <c r="J95" s="14">
        <f t="shared" si="42"/>
        <v>0</v>
      </c>
      <c r="K95" s="14">
        <f t="shared" si="42"/>
        <v>0</v>
      </c>
      <c r="L95" s="14">
        <f>L100</f>
        <v>0</v>
      </c>
      <c r="M95" s="14">
        <f t="shared" si="42"/>
        <v>0</v>
      </c>
      <c r="N95" s="14">
        <f t="shared" si="42"/>
        <v>0</v>
      </c>
      <c r="O95" s="14">
        <f t="shared" si="42"/>
        <v>0</v>
      </c>
    </row>
    <row r="96" spans="1:15" ht="20.100000000000001" customHeight="1" x14ac:dyDescent="0.25">
      <c r="A96" s="17" t="s">
        <v>48</v>
      </c>
      <c r="B96" s="16" t="s">
        <v>49</v>
      </c>
      <c r="C96" s="15" t="s">
        <v>3</v>
      </c>
      <c r="D96" s="14">
        <f>SUM(E96:O96)</f>
        <v>3053.8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  <c r="J96" s="14">
        <v>0</v>
      </c>
      <c r="K96" s="14">
        <f>SUM(K97:K99)</f>
        <v>3053.8</v>
      </c>
      <c r="L96" s="14">
        <f t="shared" ref="L96:O96" si="44">SUM(L99:L100)</f>
        <v>0</v>
      </c>
      <c r="M96" s="14">
        <f t="shared" si="44"/>
        <v>0</v>
      </c>
      <c r="N96" s="14">
        <f t="shared" si="44"/>
        <v>0</v>
      </c>
      <c r="O96" s="14">
        <f t="shared" si="44"/>
        <v>0</v>
      </c>
    </row>
    <row r="97" spans="1:15" ht="20.100000000000001" customHeight="1" x14ac:dyDescent="0.25">
      <c r="A97" s="18"/>
      <c r="B97" s="16"/>
      <c r="C97" s="15" t="s">
        <v>11</v>
      </c>
      <c r="D97" s="14">
        <f t="shared" ref="D97" si="45">SUM(E97:O97)</f>
        <v>2426.3000000000002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2426.3000000000002</v>
      </c>
      <c r="L97" s="14">
        <v>0</v>
      </c>
      <c r="M97" s="14">
        <v>0</v>
      </c>
      <c r="N97" s="14">
        <v>0</v>
      </c>
      <c r="O97" s="14">
        <v>0</v>
      </c>
    </row>
    <row r="98" spans="1:15" ht="20.100000000000001" customHeight="1" x14ac:dyDescent="0.25">
      <c r="A98" s="18"/>
      <c r="B98" s="16"/>
      <c r="C98" s="15" t="s">
        <v>12</v>
      </c>
      <c r="D98" s="14">
        <f>SUM(E98:O98)</f>
        <v>384.5</v>
      </c>
      <c r="E98" s="14">
        <v>0</v>
      </c>
      <c r="F98" s="14">
        <v>0</v>
      </c>
      <c r="G98" s="14">
        <v>0</v>
      </c>
      <c r="H98" s="14">
        <v>0</v>
      </c>
      <c r="I98" s="14">
        <v>0</v>
      </c>
      <c r="J98" s="14">
        <v>0</v>
      </c>
      <c r="K98" s="14">
        <v>384.5</v>
      </c>
      <c r="L98" s="14">
        <v>0</v>
      </c>
      <c r="M98" s="14">
        <v>0</v>
      </c>
      <c r="N98" s="14">
        <v>0</v>
      </c>
      <c r="O98" s="14">
        <v>0</v>
      </c>
    </row>
    <row r="99" spans="1:15" ht="20.100000000000001" customHeight="1" x14ac:dyDescent="0.25">
      <c r="A99" s="18"/>
      <c r="B99" s="16"/>
      <c r="C99" s="15" t="s">
        <v>13</v>
      </c>
      <c r="D99" s="14">
        <f t="shared" ref="D99:D100" si="46">SUM(E99:O99)</f>
        <v>243</v>
      </c>
      <c r="E99" s="14">
        <v>0</v>
      </c>
      <c r="F99" s="14">
        <v>0</v>
      </c>
      <c r="G99" s="14">
        <v>0</v>
      </c>
      <c r="H99" s="14">
        <v>0</v>
      </c>
      <c r="I99" s="14">
        <v>0</v>
      </c>
      <c r="J99" s="14">
        <v>0</v>
      </c>
      <c r="K99" s="14">
        <v>243</v>
      </c>
      <c r="L99" s="14">
        <v>0</v>
      </c>
      <c r="M99" s="14">
        <v>0</v>
      </c>
      <c r="N99" s="14">
        <v>0</v>
      </c>
      <c r="O99" s="14">
        <v>0</v>
      </c>
    </row>
    <row r="100" spans="1:15" ht="35.1" customHeight="1" x14ac:dyDescent="0.25">
      <c r="A100" s="19"/>
      <c r="B100" s="16"/>
      <c r="C100" s="15" t="s">
        <v>15</v>
      </c>
      <c r="D100" s="14">
        <f t="shared" si="46"/>
        <v>0</v>
      </c>
      <c r="E100" s="14">
        <v>0</v>
      </c>
      <c r="F100" s="14">
        <v>0</v>
      </c>
      <c r="G100" s="14">
        <v>0</v>
      </c>
      <c r="H100" s="14">
        <v>0</v>
      </c>
      <c r="I100" s="14">
        <v>0</v>
      </c>
      <c r="J100" s="14">
        <v>0</v>
      </c>
      <c r="K100" s="14">
        <v>0</v>
      </c>
      <c r="L100" s="14">
        <v>0</v>
      </c>
      <c r="M100" s="14">
        <v>0</v>
      </c>
      <c r="N100" s="14">
        <v>0</v>
      </c>
      <c r="O100" s="14">
        <v>0</v>
      </c>
    </row>
  </sheetData>
  <mergeCells count="39">
    <mergeCell ref="A96:A100"/>
    <mergeCell ref="B96:B100"/>
    <mergeCell ref="A8:O8"/>
    <mergeCell ref="D10:O10"/>
    <mergeCell ref="A24:A28"/>
    <mergeCell ref="B24:B28"/>
    <mergeCell ref="A13:A18"/>
    <mergeCell ref="B13:B18"/>
    <mergeCell ref="A19:A23"/>
    <mergeCell ref="B19:B23"/>
    <mergeCell ref="A10:A11"/>
    <mergeCell ref="B10:B11"/>
    <mergeCell ref="C10:C11"/>
    <mergeCell ref="A34:A38"/>
    <mergeCell ref="B34:B38"/>
    <mergeCell ref="A86:A90"/>
    <mergeCell ref="A76:A80"/>
    <mergeCell ref="B76:B80"/>
    <mergeCell ref="A71:A75"/>
    <mergeCell ref="A91:A95"/>
    <mergeCell ref="B91:B95"/>
    <mergeCell ref="B86:B90"/>
    <mergeCell ref="A81:A85"/>
    <mergeCell ref="B81:B85"/>
    <mergeCell ref="A29:A33"/>
    <mergeCell ref="B29:B33"/>
    <mergeCell ref="A39:A43"/>
    <mergeCell ref="B39:B43"/>
    <mergeCell ref="B71:B75"/>
    <mergeCell ref="A44:A48"/>
    <mergeCell ref="B44:B48"/>
    <mergeCell ref="A65:A70"/>
    <mergeCell ref="B65:B70"/>
    <mergeCell ref="A59:A64"/>
    <mergeCell ref="B59:B64"/>
    <mergeCell ref="A49:A53"/>
    <mergeCell ref="B49:B53"/>
    <mergeCell ref="A54:A58"/>
    <mergeCell ref="B54:B58"/>
  </mergeCells>
  <pageMargins left="0.23622047244094491" right="0.23622047244094491" top="0.74803149606299213" bottom="0.74803149606299213" header="0.31496062992125984" footer="0.31496062992125984"/>
  <pageSetup paperSize="9" scale="68" fitToHeight="0" orientation="landscape" r:id="rId1"/>
  <rowBreaks count="3" manualBreakCount="3">
    <brk id="27" max="14" man="1"/>
    <brk id="53" max="14" man="1"/>
    <brk id="80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2 Финансирование</vt:lpstr>
      <vt:lpstr>'Приложение  2 Финансирование'!Область_печати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2023-01-16T00:39:09Z</dcterms:modified>
</cp:coreProperties>
</file>